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9045" tabRatio="756" activeTab="1"/>
  </bookViews>
  <sheets>
    <sheet name="GALA DETAILS" sheetId="2" r:id="rId1"/>
    <sheet name="SCORING" sheetId="1" r:id="rId2"/>
    <sheet name="PRINT" sheetId="5" r:id="rId3"/>
  </sheets>
  <definedNames>
    <definedName name="_xlnm.Print_Area" localSheetId="2">PRINT!$B$2:$V$80</definedName>
    <definedName name="_xlnm.Print_Area" localSheetId="1">SCORING!$B$2:$AE$83</definedName>
    <definedName name="Z_824389BB_46E7_4F78_9985_C8DE698AD3F1_.wvu.PrintArea" localSheetId="2" hidden="1">PRINT!$B$2:$V$44,PRINT!$C$45:$V$79</definedName>
    <definedName name="Z_824389BB_46E7_4F78_9985_C8DE698AD3F1_.wvu.PrintArea" localSheetId="1" hidden="1">SCORING!$B$2:$AE$44,SCORING!$C$45:$AE$81</definedName>
  </definedNames>
  <calcPr calcId="145621" concurrentCalc="0"/>
  <customWorkbookViews>
    <customWorkbookView name="Emma Winfield - Personal View" guid="{824389BB-46E7-4F78-9985-C8DE698AD3F1}" mergeInterval="0" personalView="1" maximized="1" xWindow="1" yWindow="1" windowWidth="824" windowHeight="824" tabRatio="756" activeSheetId="1"/>
  </customWorkbookViews>
</workbook>
</file>

<file path=xl/calcChain.xml><?xml version="1.0" encoding="utf-8"?>
<calcChain xmlns="http://schemas.openxmlformats.org/spreadsheetml/2006/main">
  <c r="K14" i="5" l="1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C3" i="1"/>
  <c r="G32" i="1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13" i="5"/>
  <c r="D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13" i="5"/>
  <c r="D62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13" i="5"/>
  <c r="S4" i="5"/>
  <c r="P4" i="5"/>
  <c r="M4" i="5"/>
  <c r="J4" i="5"/>
  <c r="G4" i="5"/>
  <c r="D4" i="5"/>
  <c r="S66" i="5"/>
  <c r="P66" i="5"/>
  <c r="M66" i="5"/>
  <c r="J66" i="5"/>
  <c r="G66" i="5"/>
  <c r="D66" i="5"/>
  <c r="F76" i="1"/>
  <c r="D76" i="5"/>
  <c r="Y66" i="1"/>
  <c r="U66" i="1"/>
  <c r="Q66" i="1"/>
  <c r="M66" i="1"/>
  <c r="I66" i="1"/>
  <c r="E66" i="1"/>
  <c r="E2" i="1"/>
  <c r="D2" i="5"/>
  <c r="Y5" i="1"/>
  <c r="S5" i="5"/>
  <c r="U5" i="1"/>
  <c r="P5" i="5"/>
  <c r="Q5" i="1"/>
  <c r="M5" i="5"/>
  <c r="M5" i="1"/>
  <c r="J5" i="5"/>
  <c r="I5" i="1"/>
  <c r="G5" i="5"/>
  <c r="E5" i="1"/>
  <c r="D5" i="5"/>
  <c r="AB2" i="1"/>
  <c r="T2" i="5"/>
  <c r="AL61" i="1"/>
  <c r="AK61" i="1"/>
  <c r="AJ61" i="1"/>
  <c r="R61" i="1"/>
  <c r="N61" i="5"/>
  <c r="AI61" i="1"/>
  <c r="AH61" i="1"/>
  <c r="AG61" i="1"/>
  <c r="AL60" i="1"/>
  <c r="AK60" i="1"/>
  <c r="AJ60" i="1"/>
  <c r="AI60" i="1"/>
  <c r="AH60" i="1"/>
  <c r="AG60" i="1"/>
  <c r="AL59" i="1"/>
  <c r="AK59" i="1"/>
  <c r="AJ59" i="1"/>
  <c r="R59" i="1"/>
  <c r="N59" i="5"/>
  <c r="AI59" i="1"/>
  <c r="AH59" i="1"/>
  <c r="AG59" i="1"/>
  <c r="AL58" i="1"/>
  <c r="AK58" i="1"/>
  <c r="AR58" i="1"/>
  <c r="AJ58" i="1"/>
  <c r="AI58" i="1"/>
  <c r="AH58" i="1"/>
  <c r="AG58" i="1"/>
  <c r="AL57" i="1"/>
  <c r="AB57" i="1"/>
  <c r="AK57" i="1"/>
  <c r="X57" i="1"/>
  <c r="AJ57" i="1"/>
  <c r="AI57" i="1"/>
  <c r="AH57" i="1"/>
  <c r="AG57" i="1"/>
  <c r="AL56" i="1"/>
  <c r="AB56" i="1"/>
  <c r="AK56" i="1"/>
  <c r="AJ56" i="1"/>
  <c r="AI56" i="1"/>
  <c r="AH56" i="1"/>
  <c r="AG56" i="1"/>
  <c r="AL51" i="1"/>
  <c r="AK51" i="1"/>
  <c r="AS51" i="1"/>
  <c r="AJ51" i="1"/>
  <c r="AI51" i="1"/>
  <c r="AH51" i="1"/>
  <c r="AG51" i="1"/>
  <c r="AL49" i="1"/>
  <c r="AK49" i="1"/>
  <c r="AR49" i="1"/>
  <c r="AJ49" i="1"/>
  <c r="AI49" i="1"/>
  <c r="AH49" i="1"/>
  <c r="AG49" i="1"/>
  <c r="AL54" i="1"/>
  <c r="AK54" i="1"/>
  <c r="AJ54" i="1"/>
  <c r="AI54" i="1"/>
  <c r="P54" i="1"/>
  <c r="AH54" i="1"/>
  <c r="AG54" i="1"/>
  <c r="H54" i="1"/>
  <c r="AL53" i="1"/>
  <c r="AK53" i="1"/>
  <c r="AJ53" i="1"/>
  <c r="AI53" i="1"/>
  <c r="AH53" i="1"/>
  <c r="AG53" i="1"/>
  <c r="C16" i="2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H13" i="1"/>
  <c r="L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I13" i="1"/>
  <c r="P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K13" i="1"/>
  <c r="X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L13" i="1"/>
  <c r="AB13" i="1"/>
  <c r="AL14" i="1"/>
  <c r="AL15" i="1"/>
  <c r="AL16" i="1"/>
  <c r="AQ16" i="1"/>
  <c r="AL17" i="1"/>
  <c r="AL18" i="1"/>
  <c r="AL19" i="1"/>
  <c r="AB19" i="1"/>
  <c r="AL20" i="1"/>
  <c r="AL21" i="1"/>
  <c r="AL22" i="1"/>
  <c r="AL23" i="1"/>
  <c r="AL24" i="1"/>
  <c r="AL25" i="1"/>
  <c r="AL26" i="1"/>
  <c r="AL27" i="1"/>
  <c r="AT27" i="1"/>
  <c r="AL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I29" i="1"/>
  <c r="AI30" i="1"/>
  <c r="AI31" i="1"/>
  <c r="AI32" i="1"/>
  <c r="AI33" i="1"/>
  <c r="AI34" i="1"/>
  <c r="AI35" i="1"/>
  <c r="P35" i="1"/>
  <c r="AI36" i="1"/>
  <c r="AI37" i="1"/>
  <c r="AI38" i="1"/>
  <c r="AI39" i="1"/>
  <c r="AI40" i="1"/>
  <c r="AI41" i="1"/>
  <c r="AI42" i="1"/>
  <c r="AI43" i="1"/>
  <c r="AI44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G45" i="1"/>
  <c r="AG46" i="1"/>
  <c r="AG47" i="1"/>
  <c r="AG48" i="1"/>
  <c r="AG50" i="1"/>
  <c r="AG52" i="1"/>
  <c r="AG55" i="1"/>
  <c r="AG62" i="1"/>
  <c r="AH45" i="1"/>
  <c r="AH46" i="1"/>
  <c r="AH47" i="1"/>
  <c r="AH48" i="1"/>
  <c r="AH50" i="1"/>
  <c r="AH52" i="1"/>
  <c r="AH55" i="1"/>
  <c r="AH62" i="1"/>
  <c r="AI45" i="1"/>
  <c r="AI46" i="1"/>
  <c r="AI47" i="1"/>
  <c r="AI48" i="1"/>
  <c r="AI50" i="1"/>
  <c r="AI52" i="1"/>
  <c r="AI55" i="1"/>
  <c r="AI62" i="1"/>
  <c r="AJ45" i="1"/>
  <c r="AJ46" i="1"/>
  <c r="AJ47" i="1"/>
  <c r="AJ48" i="1"/>
  <c r="AJ50" i="1"/>
  <c r="AJ52" i="1"/>
  <c r="AJ55" i="1"/>
  <c r="AJ62" i="1"/>
  <c r="AK45" i="1"/>
  <c r="AK46" i="1"/>
  <c r="AK47" i="1"/>
  <c r="AK48" i="1"/>
  <c r="AK50" i="1"/>
  <c r="AK52" i="1"/>
  <c r="AK55" i="1"/>
  <c r="AK62" i="1"/>
  <c r="AL45" i="1"/>
  <c r="AL46" i="1"/>
  <c r="AL47" i="1"/>
  <c r="AL48" i="1"/>
  <c r="AL50" i="1"/>
  <c r="AL52" i="1"/>
  <c r="AL55" i="1"/>
  <c r="AL62" i="1"/>
  <c r="T15" i="1"/>
  <c r="H18" i="1"/>
  <c r="H23" i="1"/>
  <c r="AS24" i="1"/>
  <c r="AP27" i="1"/>
  <c r="J76" i="1"/>
  <c r="G76" i="5"/>
  <c r="N76" i="1"/>
  <c r="J76" i="5"/>
  <c r="R76" i="1"/>
  <c r="M76" i="5"/>
  <c r="V76" i="1"/>
  <c r="P76" i="5"/>
  <c r="Z76" i="1"/>
  <c r="S76" i="5"/>
  <c r="F78" i="1"/>
  <c r="D78" i="5"/>
  <c r="J78" i="1"/>
  <c r="G78" i="5"/>
  <c r="N78" i="1"/>
  <c r="J78" i="5"/>
  <c r="R78" i="1"/>
  <c r="M78" i="5"/>
  <c r="V78" i="1"/>
  <c r="P78" i="5"/>
  <c r="Z78" i="1"/>
  <c r="S78" i="5"/>
  <c r="L53" i="1"/>
  <c r="H49" i="1"/>
  <c r="L60" i="1"/>
  <c r="L59" i="1"/>
  <c r="AB59" i="1"/>
  <c r="AQ59" i="1"/>
  <c r="T61" i="1"/>
  <c r="AT59" i="1"/>
  <c r="H60" i="1"/>
  <c r="T58" i="1"/>
  <c r="T51" i="1"/>
  <c r="AB16" i="1"/>
  <c r="AS35" i="1"/>
  <c r="T56" i="1"/>
  <c r="T60" i="1"/>
  <c r="AR44" i="1"/>
  <c r="AP31" i="1"/>
  <c r="H31" i="1"/>
  <c r="AB24" i="1"/>
  <c r="P23" i="1"/>
  <c r="T22" i="1"/>
  <c r="P19" i="1"/>
  <c r="AB54" i="1"/>
  <c r="AO23" i="1"/>
  <c r="AQ21" i="1"/>
  <c r="H20" i="1"/>
  <c r="AP18" i="1"/>
  <c r="L15" i="1"/>
  <c r="AB35" i="1"/>
  <c r="T39" i="1"/>
  <c r="L35" i="1"/>
  <c r="L31" i="1"/>
  <c r="AB23" i="1"/>
  <c r="P28" i="1"/>
  <c r="P16" i="1"/>
  <c r="AS33" i="1"/>
  <c r="X29" i="1"/>
  <c r="P29" i="1"/>
  <c r="P22" i="1"/>
  <c r="AQ60" i="1"/>
  <c r="R60" i="1"/>
  <c r="N60" i="5"/>
  <c r="R58" i="1"/>
  <c r="N58" i="5"/>
  <c r="R57" i="1"/>
  <c r="N57" i="5"/>
  <c r="R56" i="1"/>
  <c r="N56" i="5"/>
  <c r="R55" i="1"/>
  <c r="N55" i="5"/>
  <c r="R54" i="1"/>
  <c r="N54" i="5"/>
  <c r="R53" i="1"/>
  <c r="N53" i="5"/>
  <c r="R51" i="1"/>
  <c r="N51" i="5"/>
  <c r="R50" i="1"/>
  <c r="N50" i="5"/>
  <c r="R49" i="1"/>
  <c r="N49" i="5"/>
  <c r="R48" i="1"/>
  <c r="N48" i="5"/>
  <c r="R45" i="1"/>
  <c r="N45" i="5"/>
  <c r="AS43" i="1"/>
  <c r="R43" i="1"/>
  <c r="N43" i="5"/>
  <c r="R42" i="1"/>
  <c r="N42" i="5"/>
  <c r="R40" i="1"/>
  <c r="N40" i="5"/>
  <c r="R39" i="1"/>
  <c r="N39" i="5"/>
  <c r="R38" i="1"/>
  <c r="N38" i="5"/>
  <c r="R37" i="1"/>
  <c r="N37" i="5"/>
  <c r="R36" i="1"/>
  <c r="N36" i="5"/>
  <c r="R35" i="1"/>
  <c r="N35" i="5"/>
  <c r="AR35" i="1"/>
  <c r="AQ35" i="1"/>
  <c r="AO35" i="1"/>
  <c r="R33" i="1"/>
  <c r="N33" i="5"/>
  <c r="R34" i="1"/>
  <c r="N34" i="5"/>
  <c r="R32" i="1"/>
  <c r="N32" i="5"/>
  <c r="AR31" i="1"/>
  <c r="R31" i="1"/>
  <c r="N31" i="5"/>
  <c r="T31" i="1"/>
  <c r="AO31" i="1"/>
  <c r="R30" i="1"/>
  <c r="N30" i="5"/>
  <c r="R29" i="1"/>
  <c r="N29" i="5"/>
  <c r="T29" i="1"/>
  <c r="R28" i="1"/>
  <c r="N28" i="5"/>
  <c r="R27" i="1"/>
  <c r="N27" i="5"/>
  <c r="R26" i="1"/>
  <c r="N26" i="5"/>
  <c r="R23" i="1"/>
  <c r="N23" i="5"/>
  <c r="R22" i="1"/>
  <c r="N22" i="5"/>
  <c r="R20" i="1"/>
  <c r="N20" i="5"/>
  <c r="T20" i="1"/>
  <c r="AP20" i="1"/>
  <c r="AQ19" i="1"/>
  <c r="AO18" i="1"/>
  <c r="R17" i="1"/>
  <c r="N17" i="5"/>
  <c r="AQ17" i="1"/>
  <c r="R16" i="1"/>
  <c r="N16" i="5"/>
  <c r="R15" i="1"/>
  <c r="N15" i="5"/>
  <c r="AR15" i="1"/>
  <c r="AT50" i="1"/>
  <c r="Z50" i="1"/>
  <c r="T50" i="5"/>
  <c r="Z45" i="1"/>
  <c r="T45" i="5"/>
  <c r="V50" i="1"/>
  <c r="Q50" i="5"/>
  <c r="N50" i="1"/>
  <c r="N45" i="1"/>
  <c r="L50" i="1"/>
  <c r="J50" i="1"/>
  <c r="H50" i="5"/>
  <c r="L45" i="1"/>
  <c r="J45" i="1"/>
  <c r="H45" i="5"/>
  <c r="H55" i="1"/>
  <c r="F55" i="1"/>
  <c r="E55" i="5"/>
  <c r="H50" i="1"/>
  <c r="F50" i="1"/>
  <c r="E50" i="5"/>
  <c r="F45" i="1"/>
  <c r="E45" i="5"/>
  <c r="Z43" i="1"/>
  <c r="T43" i="5"/>
  <c r="AB41" i="1"/>
  <c r="Z41" i="1"/>
  <c r="T41" i="5"/>
  <c r="AB39" i="1"/>
  <c r="Z39" i="1"/>
  <c r="T39" i="5"/>
  <c r="Z37" i="1"/>
  <c r="T37" i="5"/>
  <c r="Z35" i="1"/>
  <c r="T35" i="5"/>
  <c r="AT33" i="1"/>
  <c r="Z33" i="1"/>
  <c r="T33" i="5"/>
  <c r="Z31" i="1"/>
  <c r="T31" i="5"/>
  <c r="Z29" i="1"/>
  <c r="T29" i="5"/>
  <c r="X43" i="1"/>
  <c r="V43" i="1"/>
  <c r="Q43" i="5"/>
  <c r="X41" i="1"/>
  <c r="V41" i="1"/>
  <c r="Q41" i="5"/>
  <c r="V39" i="1"/>
  <c r="Q39" i="5"/>
  <c r="V37" i="1"/>
  <c r="Q37" i="5"/>
  <c r="X35" i="1"/>
  <c r="V35" i="1"/>
  <c r="Q35" i="5"/>
  <c r="V33" i="1"/>
  <c r="Q33" i="5"/>
  <c r="V31" i="1"/>
  <c r="Q31" i="5"/>
  <c r="V29" i="1"/>
  <c r="Q29" i="5"/>
  <c r="T41" i="1"/>
  <c r="R41" i="1"/>
  <c r="N41" i="5"/>
  <c r="N43" i="1"/>
  <c r="N41" i="1"/>
  <c r="P39" i="1"/>
  <c r="N39" i="1"/>
  <c r="P37" i="1"/>
  <c r="N37" i="1"/>
  <c r="N35" i="1"/>
  <c r="N33" i="1"/>
  <c r="N31" i="1"/>
  <c r="N29" i="1"/>
  <c r="J43" i="1"/>
  <c r="H43" i="5"/>
  <c r="L41" i="1"/>
  <c r="J41" i="1"/>
  <c r="H41" i="5"/>
  <c r="L39" i="1"/>
  <c r="J39" i="1"/>
  <c r="H39" i="5"/>
  <c r="J37" i="1"/>
  <c r="H37" i="5"/>
  <c r="J35" i="1"/>
  <c r="H35" i="5"/>
  <c r="L33" i="1"/>
  <c r="J33" i="1"/>
  <c r="H33" i="5"/>
  <c r="J31" i="1"/>
  <c r="H31" i="5"/>
  <c r="L29" i="1"/>
  <c r="J29" i="1"/>
  <c r="H29" i="5"/>
  <c r="F43" i="1"/>
  <c r="F41" i="1"/>
  <c r="E41" i="5"/>
  <c r="F39" i="1"/>
  <c r="H37" i="1"/>
  <c r="F37" i="1"/>
  <c r="E37" i="5"/>
  <c r="H35" i="1"/>
  <c r="F35" i="1"/>
  <c r="G33" i="1"/>
  <c r="F33" i="1"/>
  <c r="E33" i="5"/>
  <c r="F31" i="1"/>
  <c r="F29" i="1"/>
  <c r="AO27" i="1"/>
  <c r="Z27" i="1"/>
  <c r="T27" i="5"/>
  <c r="Z25" i="1"/>
  <c r="T25" i="5"/>
  <c r="AT23" i="1"/>
  <c r="Z23" i="1"/>
  <c r="T23" i="5"/>
  <c r="AT21" i="1"/>
  <c r="Z21" i="1"/>
  <c r="T21" i="5"/>
  <c r="Z19" i="1"/>
  <c r="T19" i="5"/>
  <c r="AB17" i="1"/>
  <c r="Z17" i="1"/>
  <c r="T17" i="5"/>
  <c r="Z15" i="1"/>
  <c r="T15" i="5"/>
  <c r="X27" i="1"/>
  <c r="V27" i="1"/>
  <c r="Q27" i="5"/>
  <c r="X25" i="1"/>
  <c r="V25" i="1"/>
  <c r="Q25" i="5"/>
  <c r="X23" i="1"/>
  <c r="V23" i="1"/>
  <c r="Q23" i="5"/>
  <c r="X21" i="1"/>
  <c r="V21" i="1"/>
  <c r="Q21" i="5"/>
  <c r="V19" i="1"/>
  <c r="Q19" i="5"/>
  <c r="V17" i="1"/>
  <c r="Q17" i="5"/>
  <c r="V15" i="1"/>
  <c r="Q15" i="5"/>
  <c r="R25" i="1"/>
  <c r="N25" i="5"/>
  <c r="T21" i="1"/>
  <c r="R21" i="1"/>
  <c r="N21" i="5"/>
  <c r="T19" i="1"/>
  <c r="R19" i="1"/>
  <c r="N19" i="5"/>
  <c r="N27" i="1"/>
  <c r="P25" i="1"/>
  <c r="O25" i="1"/>
  <c r="L25" i="5"/>
  <c r="N25" i="1"/>
  <c r="N23" i="1"/>
  <c r="P21" i="1"/>
  <c r="N21" i="1"/>
  <c r="N19" i="1"/>
  <c r="P17" i="1"/>
  <c r="N17" i="1"/>
  <c r="P15" i="1"/>
  <c r="N15" i="1"/>
  <c r="L27" i="1"/>
  <c r="J27" i="1"/>
  <c r="H27" i="5"/>
  <c r="L25" i="1"/>
  <c r="J25" i="1"/>
  <c r="H25" i="5"/>
  <c r="J23" i="1"/>
  <c r="H23" i="5"/>
  <c r="J21" i="1"/>
  <c r="H21" i="5"/>
  <c r="J19" i="1"/>
  <c r="H19" i="5"/>
  <c r="J17" i="1"/>
  <c r="H17" i="5"/>
  <c r="J15" i="1"/>
  <c r="H15" i="5"/>
  <c r="H27" i="1"/>
  <c r="F27" i="1"/>
  <c r="G25" i="1"/>
  <c r="F25" i="1"/>
  <c r="E25" i="5"/>
  <c r="F23" i="1"/>
  <c r="H21" i="1"/>
  <c r="F21" i="1"/>
  <c r="E21" i="5"/>
  <c r="F19" i="1"/>
  <c r="F17" i="1"/>
  <c r="E17" i="5"/>
  <c r="H15" i="1"/>
  <c r="F15" i="1"/>
  <c r="E15" i="5"/>
  <c r="F53" i="1"/>
  <c r="N53" i="1"/>
  <c r="X53" i="1"/>
  <c r="V53" i="1"/>
  <c r="Q53" i="5"/>
  <c r="AO54" i="1"/>
  <c r="F54" i="1"/>
  <c r="E54" i="5"/>
  <c r="N54" i="1"/>
  <c r="V54" i="1"/>
  <c r="Q54" i="5"/>
  <c r="F49" i="1"/>
  <c r="E49" i="5"/>
  <c r="N49" i="1"/>
  <c r="V49" i="1"/>
  <c r="Q49" i="5"/>
  <c r="W49" i="1"/>
  <c r="R49" i="5"/>
  <c r="F51" i="1"/>
  <c r="E51" i="5"/>
  <c r="P51" i="1"/>
  <c r="N51" i="1"/>
  <c r="X51" i="1"/>
  <c r="V51" i="1"/>
  <c r="Q51" i="5"/>
  <c r="F56" i="1"/>
  <c r="P56" i="1"/>
  <c r="N56" i="1"/>
  <c r="V56" i="1"/>
  <c r="Q56" i="5"/>
  <c r="F57" i="1"/>
  <c r="N57" i="1"/>
  <c r="V57" i="1"/>
  <c r="Q57" i="5"/>
  <c r="H58" i="1"/>
  <c r="F58" i="1"/>
  <c r="E58" i="5"/>
  <c r="G58" i="1"/>
  <c r="N58" i="1"/>
  <c r="X58" i="1"/>
  <c r="V58" i="1"/>
  <c r="Q58" i="5"/>
  <c r="H59" i="1"/>
  <c r="F59" i="1"/>
  <c r="N59" i="1"/>
  <c r="X59" i="1"/>
  <c r="V59" i="1"/>
  <c r="Q59" i="5"/>
  <c r="F60" i="1"/>
  <c r="E60" i="5"/>
  <c r="P60" i="1"/>
  <c r="N60" i="1"/>
  <c r="X60" i="1"/>
  <c r="V60" i="1"/>
  <c r="Q60" i="5"/>
  <c r="F61" i="1"/>
  <c r="E61" i="5"/>
  <c r="X61" i="1"/>
  <c r="V61" i="1"/>
  <c r="Q61" i="5"/>
  <c r="AT55" i="1"/>
  <c r="Z55" i="1"/>
  <c r="T55" i="5"/>
  <c r="Z47" i="1"/>
  <c r="T47" i="5"/>
  <c r="AA47" i="1"/>
  <c r="U47" i="5"/>
  <c r="V55" i="1"/>
  <c r="Q55" i="5"/>
  <c r="X47" i="1"/>
  <c r="V47" i="1"/>
  <c r="Q47" i="5"/>
  <c r="V45" i="1"/>
  <c r="Q45" i="5"/>
  <c r="T47" i="1"/>
  <c r="R47" i="1"/>
  <c r="N47" i="5"/>
  <c r="N55" i="1"/>
  <c r="N47" i="1"/>
  <c r="J55" i="1"/>
  <c r="H55" i="5"/>
  <c r="J47" i="1"/>
  <c r="H47" i="5"/>
  <c r="H47" i="1"/>
  <c r="F47" i="1"/>
  <c r="AS39" i="1"/>
  <c r="AB31" i="1"/>
  <c r="AT35" i="1"/>
  <c r="L47" i="1"/>
  <c r="T35" i="1"/>
  <c r="AT62" i="1"/>
  <c r="Z62" i="1"/>
  <c r="T62" i="5"/>
  <c r="Z52" i="1"/>
  <c r="T52" i="5"/>
  <c r="AT48" i="1"/>
  <c r="AA48" i="1"/>
  <c r="U48" i="5"/>
  <c r="Z48" i="1"/>
  <c r="T48" i="5"/>
  <c r="Z46" i="1"/>
  <c r="T46" i="5"/>
  <c r="W62" i="1"/>
  <c r="R62" i="5"/>
  <c r="V62" i="1"/>
  <c r="Q62" i="5"/>
  <c r="X52" i="1"/>
  <c r="V52" i="1"/>
  <c r="Q52" i="5"/>
  <c r="V48" i="1"/>
  <c r="Q48" i="5"/>
  <c r="X46" i="1"/>
  <c r="V46" i="1"/>
  <c r="Q46" i="5"/>
  <c r="T52" i="1"/>
  <c r="R52" i="1"/>
  <c r="N52" i="5"/>
  <c r="T46" i="1"/>
  <c r="R46" i="1"/>
  <c r="N46" i="5"/>
  <c r="N62" i="1"/>
  <c r="P52" i="1"/>
  <c r="N52" i="1"/>
  <c r="N48" i="1"/>
  <c r="N46" i="1"/>
  <c r="L62" i="1"/>
  <c r="K62" i="1"/>
  <c r="I62" i="5"/>
  <c r="J62" i="1"/>
  <c r="H62" i="5"/>
  <c r="L52" i="1"/>
  <c r="J52" i="1"/>
  <c r="H52" i="5"/>
  <c r="L48" i="1"/>
  <c r="J48" i="1"/>
  <c r="H48" i="5"/>
  <c r="L46" i="1"/>
  <c r="J46" i="1"/>
  <c r="H46" i="5"/>
  <c r="F62" i="1"/>
  <c r="E62" i="5"/>
  <c r="F52" i="1"/>
  <c r="F48" i="1"/>
  <c r="E48" i="5"/>
  <c r="F46" i="1"/>
  <c r="E46" i="5"/>
  <c r="AT44" i="1"/>
  <c r="AV44" i="1"/>
  <c r="Z44" i="1"/>
  <c r="T44" i="5"/>
  <c r="Z42" i="1"/>
  <c r="T42" i="5"/>
  <c r="Z40" i="1"/>
  <c r="T40" i="5"/>
  <c r="AB38" i="1"/>
  <c r="Z38" i="1"/>
  <c r="T38" i="5"/>
  <c r="Z36" i="1"/>
  <c r="T36" i="5"/>
  <c r="AT34" i="1"/>
  <c r="Z34" i="1"/>
  <c r="T34" i="5"/>
  <c r="Z32" i="1"/>
  <c r="T32" i="5"/>
  <c r="AT30" i="1"/>
  <c r="Z30" i="1"/>
  <c r="T30" i="5"/>
  <c r="X44" i="1"/>
  <c r="V44" i="1"/>
  <c r="Q44" i="5"/>
  <c r="V42" i="1"/>
  <c r="Q42" i="5"/>
  <c r="V40" i="1"/>
  <c r="Q40" i="5"/>
  <c r="V38" i="1"/>
  <c r="Q38" i="5"/>
  <c r="V36" i="1"/>
  <c r="Q36" i="5"/>
  <c r="V34" i="1"/>
  <c r="Q34" i="5"/>
  <c r="V32" i="1"/>
  <c r="Q32" i="5"/>
  <c r="X30" i="1"/>
  <c r="V30" i="1"/>
  <c r="Q30" i="5"/>
  <c r="T44" i="1"/>
  <c r="R44" i="1"/>
  <c r="N44" i="5"/>
  <c r="P44" i="1"/>
  <c r="N44" i="1"/>
  <c r="N42" i="1"/>
  <c r="O42" i="1"/>
  <c r="L42" i="5"/>
  <c r="N40" i="1"/>
  <c r="N38" i="1"/>
  <c r="P36" i="1"/>
  <c r="N36" i="1"/>
  <c r="N34" i="1"/>
  <c r="P32" i="1"/>
  <c r="N32" i="1"/>
  <c r="O32" i="1"/>
  <c r="L32" i="5"/>
  <c r="N30" i="1"/>
  <c r="J44" i="1"/>
  <c r="H44" i="5"/>
  <c r="J42" i="1"/>
  <c r="H42" i="5"/>
  <c r="J40" i="1"/>
  <c r="H40" i="5"/>
  <c r="J38" i="1"/>
  <c r="H38" i="5"/>
  <c r="J36" i="1"/>
  <c r="H36" i="5"/>
  <c r="L34" i="1"/>
  <c r="J34" i="1"/>
  <c r="H34" i="5"/>
  <c r="J32" i="1"/>
  <c r="H32" i="5"/>
  <c r="J30" i="1"/>
  <c r="H30" i="5"/>
  <c r="F44" i="1"/>
  <c r="E44" i="5"/>
  <c r="H42" i="1"/>
  <c r="F42" i="1"/>
  <c r="H40" i="1"/>
  <c r="F40" i="1"/>
  <c r="F38" i="1"/>
  <c r="E38" i="5"/>
  <c r="F36" i="1"/>
  <c r="E36" i="5"/>
  <c r="F34" i="1"/>
  <c r="F32" i="1"/>
  <c r="F30" i="1"/>
  <c r="E30" i="5"/>
  <c r="AT28" i="1"/>
  <c r="Z28" i="1"/>
  <c r="T28" i="5"/>
  <c r="AB26" i="1"/>
  <c r="Z26" i="1"/>
  <c r="T26" i="5"/>
  <c r="AT24" i="1"/>
  <c r="Z24" i="1"/>
  <c r="T24" i="5"/>
  <c r="AB22" i="1"/>
  <c r="Z22" i="1"/>
  <c r="T22" i="5"/>
  <c r="Z20" i="1"/>
  <c r="T20" i="5"/>
  <c r="Z18" i="1"/>
  <c r="T18" i="5"/>
  <c r="AT16" i="1"/>
  <c r="Z16" i="1"/>
  <c r="T16" i="5"/>
  <c r="Z14" i="1"/>
  <c r="T14" i="5"/>
  <c r="X28" i="1"/>
  <c r="V28" i="1"/>
  <c r="Q28" i="5"/>
  <c r="V26" i="1"/>
  <c r="Q26" i="5"/>
  <c r="X24" i="1"/>
  <c r="V24" i="1"/>
  <c r="Q24" i="5"/>
  <c r="X22" i="1"/>
  <c r="V22" i="1"/>
  <c r="Q22" i="5"/>
  <c r="V20" i="1"/>
  <c r="Q20" i="5"/>
  <c r="X18" i="1"/>
  <c r="V18" i="1"/>
  <c r="Q18" i="5"/>
  <c r="W16" i="1"/>
  <c r="R16" i="5"/>
  <c r="V16" i="1"/>
  <c r="Q16" i="5"/>
  <c r="V14" i="1"/>
  <c r="Q14" i="5"/>
  <c r="AR24" i="1"/>
  <c r="R24" i="1"/>
  <c r="N24" i="5"/>
  <c r="T18" i="1"/>
  <c r="R18" i="1"/>
  <c r="N18" i="5"/>
  <c r="T14" i="1"/>
  <c r="R14" i="1"/>
  <c r="N14" i="5"/>
  <c r="N28" i="1"/>
  <c r="N26" i="1"/>
  <c r="N24" i="1"/>
  <c r="N22" i="1"/>
  <c r="N20" i="1"/>
  <c r="P18" i="1"/>
  <c r="N18" i="1"/>
  <c r="N16" i="1"/>
  <c r="P14" i="1"/>
  <c r="N14" i="1"/>
  <c r="J28" i="1"/>
  <c r="H28" i="5"/>
  <c r="J26" i="1"/>
  <c r="H26" i="5"/>
  <c r="L24" i="1"/>
  <c r="J24" i="1"/>
  <c r="H24" i="5"/>
  <c r="L22" i="1"/>
  <c r="J22" i="1"/>
  <c r="H22" i="5"/>
  <c r="L20" i="1"/>
  <c r="J20" i="1"/>
  <c r="H20" i="5"/>
  <c r="L18" i="1"/>
  <c r="J18" i="1"/>
  <c r="H18" i="5"/>
  <c r="J16" i="1"/>
  <c r="H16" i="5"/>
  <c r="L14" i="1"/>
  <c r="J14" i="1"/>
  <c r="H14" i="5"/>
  <c r="H28" i="1"/>
  <c r="F28" i="1"/>
  <c r="F26" i="1"/>
  <c r="F24" i="1"/>
  <c r="H22" i="1"/>
  <c r="F22" i="1"/>
  <c r="E22" i="5"/>
  <c r="F20" i="1"/>
  <c r="F18" i="1"/>
  <c r="E18" i="5"/>
  <c r="F16" i="1"/>
  <c r="E16" i="5"/>
  <c r="H14" i="1"/>
  <c r="F14" i="1"/>
  <c r="E14" i="5"/>
  <c r="J53" i="1"/>
  <c r="H53" i="5"/>
  <c r="AB53" i="1"/>
  <c r="Z53" i="1"/>
  <c r="T53" i="5"/>
  <c r="L54" i="1"/>
  <c r="J54" i="1"/>
  <c r="H54" i="5"/>
  <c r="Z54" i="1"/>
  <c r="T54" i="5"/>
  <c r="J49" i="1"/>
  <c r="H49" i="5"/>
  <c r="Z49" i="1"/>
  <c r="T49" i="5"/>
  <c r="L51" i="1"/>
  <c r="J51" i="1"/>
  <c r="H51" i="5"/>
  <c r="Z51" i="1"/>
  <c r="T51" i="5"/>
  <c r="L56" i="1"/>
  <c r="J56" i="1"/>
  <c r="H56" i="5"/>
  <c r="Z56" i="1"/>
  <c r="T56" i="5"/>
  <c r="J57" i="1"/>
  <c r="H57" i="5"/>
  <c r="Z57" i="1"/>
  <c r="T57" i="5"/>
  <c r="L58" i="1"/>
  <c r="J58" i="1"/>
  <c r="H58" i="5"/>
  <c r="AB58" i="1"/>
  <c r="Z58" i="1"/>
  <c r="T58" i="5"/>
  <c r="J59" i="1"/>
  <c r="H59" i="5"/>
  <c r="Z59" i="1"/>
  <c r="T59" i="5"/>
  <c r="J60" i="1"/>
  <c r="H60" i="5"/>
  <c r="Z60" i="1"/>
  <c r="T60" i="5"/>
  <c r="J61" i="1"/>
  <c r="H61" i="5"/>
  <c r="Z61" i="1"/>
  <c r="T61" i="5"/>
  <c r="AT31" i="1"/>
  <c r="AT17" i="1"/>
  <c r="AA17" i="1"/>
  <c r="U17" i="5"/>
  <c r="X39" i="1"/>
  <c r="AS58" i="1"/>
  <c r="X54" i="1"/>
  <c r="AS59" i="1"/>
  <c r="AT58" i="1"/>
  <c r="AR55" i="1"/>
  <c r="AC42" i="1"/>
  <c r="AD42" i="1"/>
  <c r="AR29" i="1"/>
  <c r="AP29" i="1"/>
  <c r="AT29" i="1"/>
  <c r="AB29" i="1"/>
  <c r="AP52" i="1"/>
  <c r="AP33" i="1"/>
  <c r="AR25" i="1"/>
  <c r="L28" i="1"/>
  <c r="AP48" i="1"/>
  <c r="AT38" i="1"/>
  <c r="AP46" i="1"/>
  <c r="AA46" i="1"/>
  <c r="U46" i="5"/>
  <c r="AT41" i="1"/>
  <c r="AO57" i="1"/>
  <c r="AQ58" i="1"/>
  <c r="AO61" i="1"/>
  <c r="AA61" i="1"/>
  <c r="U61" i="5"/>
  <c r="AR62" i="1"/>
  <c r="AR23" i="1"/>
  <c r="AT57" i="1"/>
  <c r="AR21" i="1"/>
  <c r="AP53" i="1"/>
  <c r="AP49" i="1"/>
  <c r="AO56" i="1"/>
  <c r="AQ61" i="1"/>
  <c r="R62" i="1"/>
  <c r="N62" i="5"/>
  <c r="AR16" i="1"/>
  <c r="AT60" i="1"/>
  <c r="AA60" i="1"/>
  <c r="U60" i="5"/>
  <c r="T37" i="1"/>
  <c r="AT37" i="1"/>
  <c r="AT25" i="1"/>
  <c r="AP25" i="1"/>
  <c r="AA25" i="1"/>
  <c r="U25" i="5"/>
  <c r="AB25" i="1"/>
  <c r="AS25" i="1"/>
  <c r="AO25" i="1"/>
  <c r="AT14" i="1"/>
  <c r="AT61" i="1"/>
  <c r="AR61" i="1"/>
  <c r="AP61" i="1"/>
  <c r="AS60" i="1"/>
  <c r="AP60" i="1"/>
  <c r="AO59" i="1"/>
  <c r="AR59" i="1"/>
  <c r="P59" i="1"/>
  <c r="P58" i="1"/>
  <c r="AS57" i="1"/>
  <c r="E57" i="5"/>
  <c r="AQ57" i="1"/>
  <c r="AR56" i="1"/>
  <c r="AS55" i="1"/>
  <c r="AQ55" i="1"/>
  <c r="AP55" i="1"/>
  <c r="L55" i="1"/>
  <c r="AR54" i="1"/>
  <c r="AS54" i="1"/>
  <c r="T54" i="1"/>
  <c r="AQ53" i="1"/>
  <c r="T53" i="1"/>
  <c r="AS52" i="1"/>
  <c r="E52" i="5"/>
  <c r="H52" i="1"/>
  <c r="AO51" i="1"/>
  <c r="W51" i="1"/>
  <c r="R51" i="5"/>
  <c r="AR51" i="1"/>
  <c r="AP50" i="1"/>
  <c r="AR50" i="1"/>
  <c r="T50" i="1"/>
  <c r="AT49" i="1"/>
  <c r="AO48" i="1"/>
  <c r="AS47" i="1"/>
  <c r="AR47" i="1"/>
  <c r="AP47" i="1"/>
  <c r="AT45" i="1"/>
  <c r="AV45" i="1"/>
  <c r="AR45" i="1"/>
  <c r="AS45" i="1"/>
  <c r="AP45" i="1"/>
  <c r="AB44" i="1"/>
  <c r="AP44" i="1"/>
  <c r="AQ44" i="1"/>
  <c r="AA44" i="1"/>
  <c r="U44" i="5"/>
  <c r="AO44" i="1"/>
  <c r="AQ43" i="1"/>
  <c r="AS42" i="1"/>
  <c r="AR42" i="1"/>
  <c r="AS40" i="1"/>
  <c r="AO40" i="1"/>
  <c r="AA40" i="1"/>
  <c r="U40" i="5"/>
  <c r="AT40" i="1"/>
  <c r="X40" i="1"/>
  <c r="AR39" i="1"/>
  <c r="AO39" i="1"/>
  <c r="AQ38" i="1"/>
  <c r="AO38" i="1"/>
  <c r="AB36" i="1"/>
  <c r="AS36" i="1"/>
  <c r="L36" i="1"/>
  <c r="AP36" i="1"/>
  <c r="AB34" i="1"/>
  <c r="AR34" i="1"/>
  <c r="AS34" i="1"/>
  <c r="T34" i="1"/>
  <c r="AP34" i="1"/>
  <c r="AQ33" i="1"/>
  <c r="AB32" i="1"/>
  <c r="AT32" i="1"/>
  <c r="L32" i="1"/>
  <c r="AQ31" i="1"/>
  <c r="AA31" i="1"/>
  <c r="U31" i="5"/>
  <c r="E31" i="5"/>
  <c r="AB30" i="1"/>
  <c r="AR30" i="1"/>
  <c r="AP30" i="1"/>
  <c r="AQ29" i="1"/>
  <c r="AR28" i="1"/>
  <c r="AS28" i="1"/>
  <c r="AQ28" i="1"/>
  <c r="AP28" i="1"/>
  <c r="AB27" i="1"/>
  <c r="AS27" i="1"/>
  <c r="AA27" i="1"/>
  <c r="U27" i="5"/>
  <c r="AQ26" i="1"/>
  <c r="AS26" i="1"/>
  <c r="AR26" i="1"/>
  <c r="X26" i="1"/>
  <c r="T26" i="1"/>
  <c r="AP26" i="1"/>
  <c r="P26" i="1"/>
  <c r="AO26" i="1"/>
  <c r="AQ24" i="1"/>
  <c r="T24" i="1"/>
  <c r="AP24" i="1"/>
  <c r="AO24" i="1"/>
  <c r="AQ23" i="1"/>
  <c r="AT22" i="1"/>
  <c r="AO22" i="1"/>
  <c r="AA22" i="1"/>
  <c r="U22" i="5"/>
  <c r="AR22" i="1"/>
  <c r="AS22" i="1"/>
  <c r="AP22" i="1"/>
  <c r="AQ22" i="1"/>
  <c r="AO20" i="1"/>
  <c r="AR20" i="1"/>
  <c r="E20" i="5"/>
  <c r="AS19" i="1"/>
  <c r="AP19" i="1"/>
  <c r="AO19" i="1"/>
  <c r="AT18" i="1"/>
  <c r="AS18" i="1"/>
  <c r="AR17" i="1"/>
  <c r="AP17" i="1"/>
  <c r="AO17" i="1"/>
  <c r="L17" i="1"/>
  <c r="AP16" i="1"/>
  <c r="AO16" i="1"/>
  <c r="T16" i="1"/>
  <c r="AT13" i="1"/>
  <c r="Z13" i="1"/>
  <c r="T13" i="5"/>
  <c r="AQ15" i="1"/>
  <c r="AP15" i="1"/>
  <c r="AS14" i="1"/>
  <c r="AP14" i="1"/>
  <c r="AQ14" i="1"/>
  <c r="AR13" i="1"/>
  <c r="R13" i="1"/>
  <c r="N13" i="5"/>
  <c r="N13" i="1"/>
  <c r="K13" i="5"/>
  <c r="J13" i="1"/>
  <c r="H13" i="5"/>
  <c r="AP13" i="1"/>
  <c r="P61" i="1"/>
  <c r="T48" i="1"/>
  <c r="AR33" i="1"/>
  <c r="AB18" i="1"/>
  <c r="P31" i="1"/>
  <c r="AB47" i="1"/>
  <c r="AS49" i="1"/>
  <c r="AS41" i="1"/>
  <c r="AT19" i="1"/>
  <c r="AQ62" i="1"/>
  <c r="AR37" i="1"/>
  <c r="AR14" i="1"/>
  <c r="AQ27" i="1"/>
  <c r="P34" i="1"/>
  <c r="AR27" i="1"/>
  <c r="X14" i="1"/>
  <c r="P24" i="1"/>
  <c r="X16" i="1"/>
  <c r="AT42" i="1"/>
  <c r="X17" i="1"/>
  <c r="AT54" i="1"/>
  <c r="AO47" i="1"/>
  <c r="X45" i="1"/>
  <c r="AQ34" i="1"/>
  <c r="AB42" i="1"/>
  <c r="AP23" i="1"/>
  <c r="AB52" i="1"/>
  <c r="T17" i="1"/>
  <c r="X15" i="1"/>
  <c r="AQ32" i="1"/>
  <c r="X49" i="1"/>
  <c r="L44" i="1"/>
  <c r="H57" i="1"/>
  <c r="AB61" i="1"/>
  <c r="AB40" i="1"/>
  <c r="AT52" i="1"/>
  <c r="AS17" i="1"/>
  <c r="AR36" i="1"/>
  <c r="L23" i="1"/>
  <c r="AS16" i="1"/>
  <c r="AB14" i="1"/>
  <c r="AP58" i="1"/>
  <c r="P62" i="1"/>
  <c r="T36" i="1"/>
  <c r="AQ50" i="1"/>
  <c r="AS44" i="1"/>
  <c r="L61" i="1"/>
  <c r="AB62" i="1"/>
  <c r="AO46" i="1"/>
  <c r="X37" i="1"/>
  <c r="AS53" i="1"/>
  <c r="AR46" i="1"/>
  <c r="T33" i="1"/>
  <c r="AP51" i="1"/>
  <c r="AR32" i="1"/>
  <c r="AS46" i="1"/>
  <c r="AR38" i="1"/>
  <c r="AB33" i="1"/>
  <c r="T27" i="1"/>
  <c r="AR53" i="1"/>
  <c r="X42" i="1"/>
  <c r="P27" i="1"/>
  <c r="T43" i="1"/>
  <c r="AO55" i="1"/>
  <c r="P50" i="1"/>
  <c r="P45" i="1"/>
  <c r="P30" i="1"/>
  <c r="AS32" i="1"/>
  <c r="AP35" i="1"/>
  <c r="E47" i="5"/>
  <c r="AS20" i="1"/>
  <c r="V13" i="1"/>
  <c r="Q13" i="5"/>
  <c r="P40" i="1"/>
  <c r="X34" i="1"/>
  <c r="AS62" i="1"/>
  <c r="X50" i="1"/>
  <c r="AB45" i="1"/>
  <c r="AP40" i="1"/>
  <c r="AQ30" i="1"/>
  <c r="AA30" i="1"/>
  <c r="U30" i="5"/>
  <c r="AQ51" i="1"/>
  <c r="AR57" i="1"/>
  <c r="X20" i="1"/>
  <c r="X62" i="1"/>
  <c r="AS30" i="1"/>
  <c r="H24" i="1"/>
  <c r="AQ54" i="1"/>
  <c r="AS50" i="1"/>
  <c r="AT15" i="1"/>
  <c r="AB15" i="1"/>
  <c r="AP54" i="1"/>
  <c r="T32" i="1"/>
  <c r="AQ48" i="1"/>
  <c r="X48" i="1"/>
  <c r="X32" i="1"/>
  <c r="T57" i="1"/>
  <c r="T13" i="1"/>
  <c r="E19" i="5"/>
  <c r="H48" i="1"/>
  <c r="P48" i="1"/>
  <c r="H36" i="1"/>
  <c r="AB21" i="1"/>
  <c r="AS15" i="1"/>
  <c r="AP59" i="1"/>
  <c r="AE76" i="1"/>
  <c r="L42" i="1"/>
  <c r="AT53" i="1"/>
  <c r="AA53" i="1"/>
  <c r="U53" i="5"/>
  <c r="P42" i="1"/>
  <c r="E23" i="5"/>
  <c r="AQ39" i="1"/>
  <c r="X33" i="1"/>
  <c r="AQ56" i="1"/>
  <c r="AT20" i="1"/>
  <c r="T59" i="1"/>
  <c r="T45" i="1"/>
  <c r="AQ52" i="1"/>
  <c r="AP42" i="1"/>
  <c r="AO37" i="1"/>
  <c r="H19" i="1"/>
  <c r="E27" i="5"/>
  <c r="H17" i="1"/>
  <c r="AE78" i="1"/>
  <c r="P53" i="1"/>
  <c r="AQ49" i="1"/>
  <c r="O49" i="1"/>
  <c r="L49" i="5"/>
  <c r="P43" i="1"/>
  <c r="AS31" i="1"/>
  <c r="AR40" i="1"/>
  <c r="P47" i="1"/>
  <c r="L43" i="1"/>
  <c r="L19" i="1"/>
  <c r="E29" i="5"/>
  <c r="L38" i="1"/>
  <c r="AO29" i="1"/>
  <c r="X19" i="1"/>
  <c r="AB60" i="1"/>
  <c r="X31" i="1"/>
  <c r="AB20" i="1"/>
  <c r="T40" i="1"/>
  <c r="L21" i="1"/>
  <c r="X55" i="1"/>
  <c r="AB48" i="1"/>
  <c r="T38" i="1"/>
  <c r="AB49" i="1"/>
  <c r="H56" i="1"/>
  <c r="AR48" i="1"/>
  <c r="L30" i="1"/>
  <c r="AT26" i="1"/>
  <c r="AA26" i="1"/>
  <c r="U26" i="5"/>
  <c r="AP21" i="1"/>
  <c r="H44" i="1"/>
  <c r="H30" i="1"/>
  <c r="AR19" i="1"/>
  <c r="T49" i="1"/>
  <c r="AB37" i="1"/>
  <c r="AQ13" i="1"/>
  <c r="AS21" i="1"/>
  <c r="AS13" i="1"/>
  <c r="L40" i="1"/>
  <c r="AT56" i="1"/>
  <c r="AP62" i="1"/>
  <c r="AR43" i="1"/>
  <c r="AR18" i="1"/>
  <c r="AP39" i="1"/>
  <c r="AR60" i="1"/>
  <c r="P57" i="1"/>
  <c r="L37" i="1"/>
  <c r="AQ18" i="1"/>
  <c r="AQ36" i="1"/>
  <c r="AP56" i="1"/>
  <c r="AP38" i="1"/>
  <c r="C18" i="2"/>
  <c r="F13" i="1"/>
  <c r="E13" i="5"/>
  <c r="AO58" i="1"/>
  <c r="S58" i="1"/>
  <c r="O58" i="5"/>
  <c r="AO49" i="1"/>
  <c r="H13" i="1"/>
  <c r="H29" i="1"/>
  <c r="AO30" i="1"/>
  <c r="AO36" i="1"/>
  <c r="AO15" i="1"/>
  <c r="AO21" i="1"/>
  <c r="AA21" i="1"/>
  <c r="U21" i="5"/>
  <c r="H32" i="1"/>
  <c r="AO34" i="1"/>
  <c r="AA34" i="1"/>
  <c r="U34" i="5"/>
  <c r="H16" i="1"/>
  <c r="H46" i="1"/>
  <c r="AO62" i="1"/>
  <c r="AO32" i="1"/>
  <c r="AO42" i="1"/>
  <c r="AO50" i="1"/>
  <c r="AO28" i="1"/>
  <c r="AA28" i="1"/>
  <c r="U28" i="5"/>
  <c r="H61" i="1"/>
  <c r="H39" i="1"/>
  <c r="E39" i="5"/>
  <c r="H41" i="1"/>
  <c r="H51" i="1"/>
  <c r="E43" i="5"/>
  <c r="AO43" i="1"/>
  <c r="AO13" i="1"/>
  <c r="E42" i="5"/>
  <c r="H43" i="1"/>
  <c r="AO41" i="1"/>
  <c r="AA41" i="1"/>
  <c r="U41" i="5"/>
  <c r="AO53" i="1"/>
  <c r="AO45" i="1"/>
  <c r="H26" i="1"/>
  <c r="AO33" i="1"/>
  <c r="H25" i="1"/>
  <c r="AO52" i="1"/>
  <c r="AO14" i="1"/>
  <c r="H62" i="1"/>
  <c r="AO60" i="1"/>
  <c r="AC20" i="1"/>
  <c r="AD20" i="1"/>
  <c r="AC44" i="1"/>
  <c r="AD44" i="1"/>
  <c r="AQ40" i="1"/>
  <c r="T62" i="1"/>
  <c r="AS48" i="1"/>
  <c r="H45" i="1"/>
  <c r="AP37" i="1"/>
  <c r="AP32" i="1"/>
  <c r="T25" i="1"/>
  <c r="E32" i="5"/>
  <c r="T42" i="1"/>
  <c r="AQ37" i="1"/>
  <c r="AA37" i="1"/>
  <c r="U37" i="5"/>
  <c r="AS29" i="1"/>
  <c r="AB46" i="1"/>
  <c r="AS37" i="1"/>
  <c r="H33" i="1"/>
  <c r="AS56" i="1"/>
  <c r="H53" i="1"/>
  <c r="AS23" i="1"/>
  <c r="AR52" i="1"/>
  <c r="AQ46" i="1"/>
  <c r="H38" i="1"/>
  <c r="P33" i="1"/>
  <c r="AQ25" i="1"/>
  <c r="AS61" i="1"/>
  <c r="T23" i="1"/>
  <c r="L26" i="1"/>
  <c r="AP43" i="1"/>
  <c r="AT46" i="1"/>
  <c r="AQ42" i="1"/>
  <c r="P41" i="1"/>
  <c r="T30" i="1"/>
  <c r="T28" i="1"/>
  <c r="AB43" i="1"/>
  <c r="AB28" i="1"/>
  <c r="AB55" i="1"/>
  <c r="AB50" i="1"/>
  <c r="P38" i="1"/>
  <c r="AB51" i="1"/>
  <c r="AT39" i="1"/>
  <c r="AT43" i="1"/>
  <c r="AQ45" i="1"/>
  <c r="X36" i="1"/>
  <c r="X56" i="1"/>
  <c r="P55" i="1"/>
  <c r="X38" i="1"/>
  <c r="AT36" i="1"/>
  <c r="AA36" i="1"/>
  <c r="U36" i="5"/>
  <c r="L16" i="1"/>
  <c r="T55" i="1"/>
  <c r="AP41" i="1"/>
  <c r="AQ47" i="1"/>
  <c r="AQ41" i="1"/>
  <c r="H34" i="1"/>
  <c r="P20" i="1"/>
  <c r="AT47" i="1"/>
  <c r="AR41" i="1"/>
  <c r="AQ20" i="1"/>
  <c r="AP57" i="1"/>
  <c r="P46" i="1"/>
  <c r="AS38" i="1"/>
  <c r="AT51" i="1"/>
  <c r="L57" i="1"/>
  <c r="AA62" i="1"/>
  <c r="U62" i="5"/>
  <c r="O62" i="1"/>
  <c r="L62" i="5"/>
  <c r="G62" i="1"/>
  <c r="F62" i="5"/>
  <c r="W61" i="1"/>
  <c r="R61" i="5"/>
  <c r="L61" i="5"/>
  <c r="K61" i="1"/>
  <c r="I61" i="5"/>
  <c r="G61" i="1"/>
  <c r="W60" i="1"/>
  <c r="R60" i="5"/>
  <c r="K60" i="1"/>
  <c r="I60" i="5"/>
  <c r="O60" i="1"/>
  <c r="L60" i="5"/>
  <c r="G60" i="1"/>
  <c r="F60" i="5"/>
  <c r="AA59" i="1"/>
  <c r="U59" i="5"/>
  <c r="W59" i="1"/>
  <c r="R59" i="5"/>
  <c r="O59" i="1"/>
  <c r="L59" i="5"/>
  <c r="K59" i="1"/>
  <c r="I59" i="5"/>
  <c r="G59" i="1"/>
  <c r="E59" i="5"/>
  <c r="AA58" i="1"/>
  <c r="U58" i="5"/>
  <c r="W58" i="1"/>
  <c r="R58" i="5"/>
  <c r="O58" i="1"/>
  <c r="L58" i="5"/>
  <c r="K58" i="1"/>
  <c r="I58" i="5"/>
  <c r="AA57" i="1"/>
  <c r="U57" i="5"/>
  <c r="W57" i="1"/>
  <c r="R57" i="5"/>
  <c r="O57" i="1"/>
  <c r="L57" i="5"/>
  <c r="K57" i="1"/>
  <c r="I57" i="5"/>
  <c r="G57" i="1"/>
  <c r="F57" i="5"/>
  <c r="W56" i="1"/>
  <c r="R56" i="5"/>
  <c r="AA56" i="1"/>
  <c r="U56" i="5"/>
  <c r="O56" i="1"/>
  <c r="L56" i="5"/>
  <c r="G56" i="1"/>
  <c r="F56" i="5"/>
  <c r="K56" i="1"/>
  <c r="I56" i="5"/>
  <c r="E56" i="5"/>
  <c r="W55" i="1"/>
  <c r="R55" i="5"/>
  <c r="AA55" i="1"/>
  <c r="U55" i="5"/>
  <c r="O55" i="1"/>
  <c r="L55" i="5"/>
  <c r="K55" i="1"/>
  <c r="I55" i="5"/>
  <c r="G55" i="1"/>
  <c r="F55" i="5"/>
  <c r="W54" i="1"/>
  <c r="R54" i="5"/>
  <c r="AA54" i="1"/>
  <c r="U54" i="5"/>
  <c r="O54" i="1"/>
  <c r="L54" i="5"/>
  <c r="G54" i="1"/>
  <c r="F54" i="5"/>
  <c r="K54" i="1"/>
  <c r="I54" i="5"/>
  <c r="W53" i="1"/>
  <c r="R53" i="5"/>
  <c r="O53" i="1"/>
  <c r="L53" i="5"/>
  <c r="K53" i="1"/>
  <c r="I53" i="5"/>
  <c r="G53" i="1"/>
  <c r="F53" i="5"/>
  <c r="E53" i="5"/>
  <c r="AA52" i="1"/>
  <c r="U52" i="5"/>
  <c r="W52" i="1"/>
  <c r="R52" i="5"/>
  <c r="O52" i="1"/>
  <c r="L52" i="5"/>
  <c r="G52" i="1"/>
  <c r="K52" i="1"/>
  <c r="I52" i="5"/>
  <c r="AA51" i="1"/>
  <c r="U51" i="5"/>
  <c r="O51" i="1"/>
  <c r="L51" i="5"/>
  <c r="G51" i="1"/>
  <c r="K51" i="1"/>
  <c r="I51" i="5"/>
  <c r="W50" i="1"/>
  <c r="R50" i="5"/>
  <c r="AA50" i="1"/>
  <c r="U50" i="5"/>
  <c r="O50" i="1"/>
  <c r="L50" i="5"/>
  <c r="G50" i="1"/>
  <c r="F50" i="5"/>
  <c r="K50" i="1"/>
  <c r="I50" i="5"/>
  <c r="AA49" i="1"/>
  <c r="U49" i="5"/>
  <c r="K49" i="1"/>
  <c r="I49" i="5"/>
  <c r="G49" i="1"/>
  <c r="F49" i="5"/>
  <c r="W48" i="1"/>
  <c r="R48" i="5"/>
  <c r="O48" i="1"/>
  <c r="L48" i="5"/>
  <c r="G48" i="1"/>
  <c r="K48" i="1"/>
  <c r="I48" i="5"/>
  <c r="W47" i="1"/>
  <c r="R47" i="5"/>
  <c r="O47" i="1"/>
  <c r="L47" i="5"/>
  <c r="K47" i="1"/>
  <c r="I47" i="5"/>
  <c r="G47" i="1"/>
  <c r="F47" i="5"/>
  <c r="W46" i="1"/>
  <c r="R46" i="5"/>
  <c r="O46" i="1"/>
  <c r="L46" i="5"/>
  <c r="G46" i="1"/>
  <c r="K46" i="1"/>
  <c r="I46" i="5"/>
  <c r="AA45" i="1"/>
  <c r="U45" i="5"/>
  <c r="W45" i="1"/>
  <c r="R45" i="5"/>
  <c r="O45" i="1"/>
  <c r="L45" i="5"/>
  <c r="G45" i="1"/>
  <c r="F45" i="5"/>
  <c r="K45" i="1"/>
  <c r="I45" i="5"/>
  <c r="W44" i="1"/>
  <c r="R44" i="5"/>
  <c r="O44" i="1"/>
  <c r="L44" i="5"/>
  <c r="G44" i="1"/>
  <c r="K44" i="1"/>
  <c r="I44" i="5"/>
  <c r="W43" i="1"/>
  <c r="R43" i="5"/>
  <c r="AA43" i="1"/>
  <c r="U43" i="5"/>
  <c r="O43" i="1"/>
  <c r="L43" i="5"/>
  <c r="K43" i="1"/>
  <c r="I43" i="5"/>
  <c r="G43" i="1"/>
  <c r="AA42" i="1"/>
  <c r="U42" i="5"/>
  <c r="W42" i="1"/>
  <c r="R42" i="5"/>
  <c r="G42" i="1"/>
  <c r="F42" i="5"/>
  <c r="K42" i="1"/>
  <c r="I42" i="5"/>
  <c r="W41" i="1"/>
  <c r="R41" i="5"/>
  <c r="O41" i="1"/>
  <c r="L41" i="5"/>
  <c r="G41" i="1"/>
  <c r="F41" i="5"/>
  <c r="K41" i="1"/>
  <c r="I41" i="5"/>
  <c r="W40" i="1"/>
  <c r="R40" i="5"/>
  <c r="O40" i="1"/>
  <c r="L40" i="5"/>
  <c r="K40" i="1"/>
  <c r="I40" i="5"/>
  <c r="G40" i="1"/>
  <c r="E40" i="5"/>
  <c r="AA39" i="1"/>
  <c r="U39" i="5"/>
  <c r="W39" i="1"/>
  <c r="R39" i="5"/>
  <c r="O39" i="1"/>
  <c r="L39" i="5"/>
  <c r="G39" i="1"/>
  <c r="F39" i="5"/>
  <c r="K39" i="1"/>
  <c r="I39" i="5"/>
  <c r="K38" i="1"/>
  <c r="I38" i="5"/>
  <c r="W38" i="1"/>
  <c r="R38" i="5"/>
  <c r="AA38" i="1"/>
  <c r="U38" i="5"/>
  <c r="S38" i="1"/>
  <c r="O38" i="5"/>
  <c r="O38" i="1"/>
  <c r="L38" i="5"/>
  <c r="G38" i="1"/>
  <c r="F38" i="5"/>
  <c r="S37" i="1"/>
  <c r="O37" i="5"/>
  <c r="W37" i="1"/>
  <c r="R37" i="5"/>
  <c r="O37" i="1"/>
  <c r="L37" i="5"/>
  <c r="K37" i="1"/>
  <c r="I37" i="5"/>
  <c r="G37" i="1"/>
  <c r="F37" i="5"/>
  <c r="W36" i="1"/>
  <c r="R36" i="5"/>
  <c r="O36" i="1"/>
  <c r="L36" i="5"/>
  <c r="K36" i="1"/>
  <c r="I36" i="5"/>
  <c r="G36" i="1"/>
  <c r="F36" i="5"/>
  <c r="AA35" i="1"/>
  <c r="U35" i="5"/>
  <c r="W35" i="1"/>
  <c r="R35" i="5"/>
  <c r="O35" i="1"/>
  <c r="L35" i="5"/>
  <c r="K35" i="1"/>
  <c r="I35" i="5"/>
  <c r="G35" i="1"/>
  <c r="E35" i="5"/>
  <c r="K34" i="1"/>
  <c r="I34" i="5"/>
  <c r="G34" i="1"/>
  <c r="E34" i="5"/>
  <c r="W33" i="1"/>
  <c r="R33" i="5"/>
  <c r="AA33" i="1"/>
  <c r="U33" i="5"/>
  <c r="O33" i="1"/>
  <c r="L33" i="5"/>
  <c r="K33" i="1"/>
  <c r="I33" i="5"/>
  <c r="W34" i="1"/>
  <c r="R34" i="5"/>
  <c r="O34" i="1"/>
  <c r="L34" i="5"/>
  <c r="W32" i="1"/>
  <c r="R32" i="5"/>
  <c r="AA32" i="1"/>
  <c r="U32" i="5"/>
  <c r="K32" i="1"/>
  <c r="I32" i="5"/>
  <c r="W31" i="1"/>
  <c r="R31" i="5"/>
  <c r="O31" i="1"/>
  <c r="L31" i="5"/>
  <c r="G31" i="1"/>
  <c r="F31" i="5"/>
  <c r="K31" i="1"/>
  <c r="I31" i="5"/>
  <c r="W30" i="1"/>
  <c r="R30" i="5"/>
  <c r="O30" i="1"/>
  <c r="L30" i="5"/>
  <c r="G30" i="1"/>
  <c r="F30" i="5"/>
  <c r="K30" i="1"/>
  <c r="I30" i="5"/>
  <c r="W29" i="1"/>
  <c r="R29" i="5"/>
  <c r="AA29" i="1"/>
  <c r="U29" i="5"/>
  <c r="O29" i="1"/>
  <c r="L29" i="5"/>
  <c r="G29" i="1"/>
  <c r="F29" i="5"/>
  <c r="K29" i="1"/>
  <c r="I29" i="5"/>
  <c r="W28" i="1"/>
  <c r="R28" i="5"/>
  <c r="O28" i="1"/>
  <c r="L28" i="5"/>
  <c r="G28" i="1"/>
  <c r="F28" i="5"/>
  <c r="K28" i="1"/>
  <c r="I28" i="5"/>
  <c r="E28" i="5"/>
  <c r="W27" i="1"/>
  <c r="R27" i="5"/>
  <c r="K27" i="1"/>
  <c r="I27" i="5"/>
  <c r="O27" i="1"/>
  <c r="L27" i="5"/>
  <c r="G27" i="1"/>
  <c r="W26" i="1"/>
  <c r="R26" i="5"/>
  <c r="O26" i="1"/>
  <c r="L26" i="5"/>
  <c r="K26" i="1"/>
  <c r="I26" i="5"/>
  <c r="G26" i="1"/>
  <c r="E26" i="5"/>
  <c r="W25" i="1"/>
  <c r="R25" i="5"/>
  <c r="S25" i="1"/>
  <c r="O25" i="5"/>
  <c r="K25" i="1"/>
  <c r="I25" i="5"/>
  <c r="AA24" i="1"/>
  <c r="U24" i="5"/>
  <c r="S24" i="1"/>
  <c r="O24" i="5"/>
  <c r="W24" i="1"/>
  <c r="R24" i="5"/>
  <c r="O24" i="1"/>
  <c r="L24" i="5"/>
  <c r="K24" i="1"/>
  <c r="I24" i="5"/>
  <c r="G24" i="1"/>
  <c r="E24" i="5"/>
  <c r="AA23" i="1"/>
  <c r="U23" i="5"/>
  <c r="W23" i="1"/>
  <c r="R23" i="5"/>
  <c r="O23" i="1"/>
  <c r="L23" i="5"/>
  <c r="K23" i="1"/>
  <c r="I23" i="5"/>
  <c r="G23" i="1"/>
  <c r="W22" i="1"/>
  <c r="R22" i="5"/>
  <c r="O22" i="1"/>
  <c r="L22" i="5"/>
  <c r="K22" i="1"/>
  <c r="I22" i="5"/>
  <c r="G22" i="1"/>
  <c r="W21" i="1"/>
  <c r="R21" i="5"/>
  <c r="K21" i="1"/>
  <c r="I21" i="5"/>
  <c r="O21" i="1"/>
  <c r="L21" i="5"/>
  <c r="G21" i="1"/>
  <c r="F21" i="5"/>
  <c r="AA20" i="1"/>
  <c r="U20" i="5"/>
  <c r="W20" i="1"/>
  <c r="R20" i="5"/>
  <c r="K20" i="1"/>
  <c r="I20" i="5"/>
  <c r="O20" i="1"/>
  <c r="L20" i="5"/>
  <c r="G20" i="1"/>
  <c r="AA19" i="1"/>
  <c r="U19" i="5"/>
  <c r="W19" i="1"/>
  <c r="R19" i="5"/>
  <c r="O19" i="1"/>
  <c r="L19" i="5"/>
  <c r="G19" i="1"/>
  <c r="K19" i="1"/>
  <c r="I19" i="5"/>
  <c r="W18" i="1"/>
  <c r="R18" i="5"/>
  <c r="AA18" i="1"/>
  <c r="U18" i="5"/>
  <c r="O18" i="1"/>
  <c r="L18" i="5"/>
  <c r="K18" i="1"/>
  <c r="I18" i="5"/>
  <c r="G18" i="1"/>
  <c r="K17" i="1"/>
  <c r="I17" i="5"/>
  <c r="W17" i="1"/>
  <c r="R17" i="5"/>
  <c r="O17" i="1"/>
  <c r="L17" i="5"/>
  <c r="G17" i="1"/>
  <c r="AA16" i="1"/>
  <c r="U16" i="5"/>
  <c r="K16" i="1"/>
  <c r="I16" i="5"/>
  <c r="O16" i="1"/>
  <c r="L16" i="5"/>
  <c r="G16" i="1"/>
  <c r="W15" i="1"/>
  <c r="R15" i="5"/>
  <c r="K15" i="1"/>
  <c r="I15" i="5"/>
  <c r="O15" i="1"/>
  <c r="L15" i="5"/>
  <c r="G15" i="1"/>
  <c r="F15" i="5"/>
  <c r="AA15" i="1"/>
  <c r="U15" i="5"/>
  <c r="O14" i="1"/>
  <c r="L14" i="5"/>
  <c r="AA14" i="1"/>
  <c r="U14" i="5"/>
  <c r="W14" i="1"/>
  <c r="R14" i="5"/>
  <c r="K14" i="1"/>
  <c r="I14" i="5"/>
  <c r="G14" i="1"/>
  <c r="F14" i="5"/>
  <c r="AC40" i="1"/>
  <c r="AD40" i="1"/>
  <c r="AC61" i="1"/>
  <c r="AD61" i="1"/>
  <c r="AC39" i="1"/>
  <c r="AD39" i="1"/>
  <c r="AC54" i="1"/>
  <c r="AD54" i="1"/>
  <c r="AC34" i="1"/>
  <c r="AD34" i="1"/>
  <c r="AC58" i="1"/>
  <c r="AD58" i="1"/>
  <c r="AC18" i="1"/>
  <c r="AD18" i="1"/>
  <c r="AC37" i="1"/>
  <c r="AD37" i="1"/>
  <c r="AC13" i="1"/>
  <c r="AD13" i="1"/>
  <c r="AC29" i="1"/>
  <c r="AD29" i="1"/>
  <c r="AC21" i="1"/>
  <c r="AD21" i="1"/>
  <c r="AC53" i="1"/>
  <c r="AD53" i="1"/>
  <c r="AC50" i="1"/>
  <c r="AD50" i="1"/>
  <c r="AC56" i="1"/>
  <c r="AD56" i="1"/>
  <c r="AC28" i="1"/>
  <c r="AD28" i="1"/>
  <c r="AC59" i="1"/>
  <c r="AD59" i="1"/>
  <c r="AC23" i="1"/>
  <c r="AD23" i="1"/>
  <c r="AC15" i="1"/>
  <c r="AD15" i="1"/>
  <c r="AC51" i="1"/>
  <c r="AD51" i="1"/>
  <c r="AC27" i="1"/>
  <c r="AD27" i="1"/>
  <c r="AC41" i="1"/>
  <c r="AD41" i="1"/>
  <c r="AC46" i="1"/>
  <c r="AD46" i="1"/>
  <c r="AC16" i="1"/>
  <c r="AD16" i="1"/>
  <c r="AC33" i="1"/>
  <c r="AD33" i="1"/>
  <c r="AC17" i="1"/>
  <c r="AD17" i="1"/>
  <c r="AC31" i="1"/>
  <c r="AD31" i="1"/>
  <c r="AC30" i="1"/>
  <c r="AD30" i="1"/>
  <c r="AC52" i="1"/>
  <c r="AD52" i="1"/>
  <c r="AC48" i="1"/>
  <c r="AD48" i="1"/>
  <c r="AC22" i="1"/>
  <c r="AD22" i="1"/>
  <c r="AC32" i="1"/>
  <c r="AD32" i="1"/>
  <c r="AC24" i="1"/>
  <c r="AD24" i="1"/>
  <c r="AC45" i="1"/>
  <c r="AD45" i="1"/>
  <c r="AC62" i="1"/>
  <c r="AD62" i="1"/>
  <c r="AC19" i="1"/>
  <c r="AD19" i="1"/>
  <c r="AC55" i="1"/>
  <c r="AD55" i="1"/>
  <c r="AC47" i="1"/>
  <c r="AD47" i="1"/>
  <c r="AC38" i="1"/>
  <c r="AD38" i="1"/>
  <c r="AC57" i="1"/>
  <c r="AD57" i="1"/>
  <c r="AC35" i="1"/>
  <c r="AD35" i="1"/>
  <c r="AC25" i="1"/>
  <c r="AD25" i="1"/>
  <c r="AC49" i="1"/>
  <c r="AD49" i="1"/>
  <c r="AC36" i="1"/>
  <c r="AD36" i="1"/>
  <c r="AC26" i="1"/>
  <c r="AD26" i="1"/>
  <c r="AC60" i="1"/>
  <c r="AD60" i="1"/>
  <c r="AC43" i="1"/>
  <c r="AD43" i="1"/>
  <c r="AC14" i="1"/>
  <c r="AD14" i="1"/>
  <c r="AE10" i="1"/>
  <c r="F70" i="1"/>
  <c r="D70" i="5"/>
  <c r="F74" i="1"/>
  <c r="D74" i="5"/>
  <c r="F73" i="1"/>
  <c r="D73" i="5"/>
  <c r="F71" i="1"/>
  <c r="D71" i="5"/>
  <c r="F75" i="1"/>
  <c r="D75" i="5"/>
  <c r="F72" i="1"/>
  <c r="D72" i="5"/>
  <c r="J70" i="1"/>
  <c r="G70" i="5"/>
  <c r="N70" i="1"/>
  <c r="J70" i="5"/>
  <c r="V70" i="1"/>
  <c r="P70" i="5"/>
  <c r="R70" i="1"/>
  <c r="M70" i="5"/>
  <c r="S26" i="1"/>
  <c r="O26" i="5"/>
  <c r="S34" i="1"/>
  <c r="O34" i="5"/>
  <c r="S21" i="1"/>
  <c r="O21" i="5"/>
  <c r="F17" i="5"/>
  <c r="S16" i="1"/>
  <c r="O16" i="5"/>
  <c r="S27" i="1"/>
  <c r="O27" i="5"/>
  <c r="S15" i="1"/>
  <c r="O15" i="5"/>
  <c r="S59" i="1"/>
  <c r="O59" i="5"/>
  <c r="F25" i="5"/>
  <c r="S62" i="1"/>
  <c r="O62" i="5"/>
  <c r="O61" i="5"/>
  <c r="F61" i="5"/>
  <c r="S60" i="1"/>
  <c r="O60" i="5"/>
  <c r="F59" i="5"/>
  <c r="F58" i="5"/>
  <c r="S57" i="1"/>
  <c r="O57" i="5"/>
  <c r="S56" i="1"/>
  <c r="O56" i="5"/>
  <c r="S55" i="1"/>
  <c r="O55" i="5"/>
  <c r="S54" i="1"/>
  <c r="O54" i="5"/>
  <c r="S53" i="1"/>
  <c r="O53" i="5"/>
  <c r="S52" i="1"/>
  <c r="O52" i="5"/>
  <c r="F52" i="5"/>
  <c r="S51" i="1"/>
  <c r="O51" i="5"/>
  <c r="F51" i="5"/>
  <c r="S50" i="1"/>
  <c r="O50" i="5"/>
  <c r="S49" i="1"/>
  <c r="O49" i="5"/>
  <c r="S48" i="1"/>
  <c r="O48" i="5"/>
  <c r="F48" i="5"/>
  <c r="S47" i="1"/>
  <c r="O47" i="5"/>
  <c r="S46" i="1"/>
  <c r="O46" i="5"/>
  <c r="F46" i="5"/>
  <c r="S45" i="1"/>
  <c r="O45" i="5"/>
  <c r="S44" i="1"/>
  <c r="O44" i="5"/>
  <c r="F44" i="5"/>
  <c r="S43" i="1"/>
  <c r="O43" i="5"/>
  <c r="F43" i="5"/>
  <c r="S42" i="1"/>
  <c r="O42" i="5"/>
  <c r="S41" i="1"/>
  <c r="O41" i="5"/>
  <c r="S40" i="1"/>
  <c r="O40" i="5"/>
  <c r="F40" i="5"/>
  <c r="S39" i="1"/>
  <c r="O39" i="5"/>
  <c r="S36" i="1"/>
  <c r="O36" i="5"/>
  <c r="S35" i="1"/>
  <c r="O35" i="5"/>
  <c r="F35" i="5"/>
  <c r="F34" i="5"/>
  <c r="S33" i="1"/>
  <c r="O33" i="5"/>
  <c r="F33" i="5"/>
  <c r="S32" i="1"/>
  <c r="O32" i="5"/>
  <c r="F32" i="5"/>
  <c r="S31" i="1"/>
  <c r="O31" i="5"/>
  <c r="S30" i="1"/>
  <c r="O30" i="5"/>
  <c r="S29" i="1"/>
  <c r="O29" i="5"/>
  <c r="S28" i="1"/>
  <c r="O28" i="5"/>
  <c r="F27" i="5"/>
  <c r="F26" i="5"/>
  <c r="F24" i="5"/>
  <c r="S23" i="1"/>
  <c r="O23" i="5"/>
  <c r="F23" i="5"/>
  <c r="S22" i="1"/>
  <c r="O22" i="5"/>
  <c r="F22" i="5"/>
  <c r="S20" i="1"/>
  <c r="O20" i="5"/>
  <c r="F20" i="5"/>
  <c r="S19" i="1"/>
  <c r="O19" i="5"/>
  <c r="F19" i="5"/>
  <c r="S18" i="1"/>
  <c r="O18" i="5"/>
  <c r="F18" i="5"/>
  <c r="S17" i="1"/>
  <c r="O17" i="5"/>
  <c r="F16" i="5"/>
  <c r="AA13" i="1"/>
  <c r="U13" i="5"/>
  <c r="S14" i="1"/>
  <c r="O14" i="5"/>
  <c r="W13" i="1"/>
  <c r="R13" i="5"/>
  <c r="O13" i="1"/>
  <c r="L13" i="5"/>
  <c r="S13" i="1"/>
  <c r="O13" i="5"/>
  <c r="K13" i="1"/>
  <c r="I13" i="5"/>
  <c r="G13" i="1"/>
  <c r="F13" i="5"/>
  <c r="C19" i="2"/>
  <c r="Z71" i="1"/>
  <c r="S71" i="5"/>
  <c r="N71" i="1"/>
  <c r="J71" i="5"/>
  <c r="Z70" i="1"/>
  <c r="S70" i="5"/>
  <c r="N72" i="1"/>
  <c r="J72" i="5"/>
  <c r="N73" i="1"/>
  <c r="J73" i="5"/>
  <c r="V75" i="1"/>
  <c r="P75" i="5"/>
  <c r="V74" i="1"/>
  <c r="P74" i="5"/>
  <c r="Z75" i="1"/>
  <c r="S75" i="5"/>
  <c r="V73" i="1"/>
  <c r="P73" i="5"/>
  <c r="R72" i="1"/>
  <c r="M72" i="5"/>
  <c r="N75" i="1"/>
  <c r="J75" i="5"/>
  <c r="V71" i="1"/>
  <c r="P71" i="5"/>
  <c r="Z73" i="1"/>
  <c r="S73" i="5"/>
  <c r="V72" i="1"/>
  <c r="P72" i="5"/>
  <c r="N74" i="1"/>
  <c r="J74" i="5"/>
  <c r="Z74" i="1"/>
  <c r="S74" i="5"/>
  <c r="R75" i="1"/>
  <c r="M75" i="5"/>
  <c r="R71" i="1"/>
  <c r="M71" i="5"/>
  <c r="Z72" i="1"/>
  <c r="S72" i="5"/>
  <c r="R74" i="1"/>
  <c r="M74" i="5"/>
  <c r="R73" i="1"/>
  <c r="M73" i="5"/>
  <c r="AD67" i="1"/>
  <c r="E67" i="1"/>
  <c r="D67" i="5"/>
  <c r="G10" i="1"/>
  <c r="AE59" i="1"/>
  <c r="AE27" i="1"/>
  <c r="AE14" i="1"/>
  <c r="AE19" i="1"/>
  <c r="AE26" i="1"/>
  <c r="AE34" i="1"/>
  <c r="AE38" i="1"/>
  <c r="AE49" i="1"/>
  <c r="AE54" i="1"/>
  <c r="AE55" i="1"/>
  <c r="AE25" i="1"/>
  <c r="AE60" i="1"/>
  <c r="AE40" i="1"/>
  <c r="AE42" i="1"/>
  <c r="AE62" i="1"/>
  <c r="AE61" i="1"/>
  <c r="AE58" i="1"/>
  <c r="AE57" i="1"/>
  <c r="AE56" i="1"/>
  <c r="AE53" i="1"/>
  <c r="AE52" i="1"/>
  <c r="AE51" i="1"/>
  <c r="AE50" i="1"/>
  <c r="AE48" i="1"/>
  <c r="AE47" i="1"/>
  <c r="AE46" i="1"/>
  <c r="AE45" i="1"/>
  <c r="AE44" i="1"/>
  <c r="AE43" i="1"/>
  <c r="AE41" i="1"/>
  <c r="AE39" i="1"/>
  <c r="AE37" i="1"/>
  <c r="AE36" i="1"/>
  <c r="AE35" i="1"/>
  <c r="AE33" i="1"/>
  <c r="AE32" i="1"/>
  <c r="AE31" i="1"/>
  <c r="AE30" i="1"/>
  <c r="AE29" i="1"/>
  <c r="AE28" i="1"/>
  <c r="AE24" i="1"/>
  <c r="AE23" i="1"/>
  <c r="AE22" i="1"/>
  <c r="AE21" i="1"/>
  <c r="AE20" i="1"/>
  <c r="AE18" i="1"/>
  <c r="AE17" i="1"/>
  <c r="AE16" i="1"/>
  <c r="U67" i="1"/>
  <c r="P67" i="5"/>
  <c r="AA8" i="1"/>
  <c r="G9" i="1"/>
  <c r="AA9" i="1"/>
  <c r="AA10" i="1"/>
  <c r="Y67" i="1"/>
  <c r="S67" i="5"/>
  <c r="AE15" i="1"/>
  <c r="O10" i="1"/>
  <c r="S8" i="1"/>
  <c r="K8" i="1"/>
  <c r="W8" i="1"/>
  <c r="W10" i="1"/>
  <c r="W9" i="1"/>
  <c r="O9" i="1"/>
  <c r="O8" i="1"/>
  <c r="M67" i="1"/>
  <c r="J67" i="5"/>
  <c r="Q67" i="1"/>
  <c r="M67" i="5"/>
  <c r="S10" i="1"/>
  <c r="S9" i="1"/>
  <c r="I67" i="1"/>
  <c r="G67" i="5"/>
  <c r="K10" i="1"/>
  <c r="K9" i="1"/>
  <c r="AE13" i="1"/>
  <c r="G8" i="1"/>
  <c r="N81" i="1"/>
  <c r="Z81" i="1"/>
  <c r="F79" i="1"/>
  <c r="D79" i="5"/>
  <c r="F81" i="1"/>
  <c r="N79" i="1"/>
  <c r="J79" i="5"/>
  <c r="Z79" i="1"/>
  <c r="S79" i="5"/>
  <c r="R79" i="1"/>
  <c r="M79" i="5"/>
  <c r="R81" i="1"/>
  <c r="V79" i="1"/>
  <c r="P79" i="5"/>
  <c r="V81" i="1"/>
  <c r="AJ10" i="1"/>
  <c r="O10" i="5"/>
  <c r="AI9" i="1"/>
  <c r="L9" i="5"/>
  <c r="AH8" i="1"/>
  <c r="I8" i="5"/>
  <c r="AL8" i="1"/>
  <c r="U8" i="5"/>
  <c r="AH10" i="1"/>
  <c r="I10" i="5"/>
  <c r="AK9" i="1"/>
  <c r="R9" i="5"/>
  <c r="AJ8" i="1"/>
  <c r="O8" i="5"/>
  <c r="AL10" i="1"/>
  <c r="U10" i="5"/>
  <c r="AG8" i="1"/>
  <c r="F8" i="5"/>
  <c r="AK10" i="1"/>
  <c r="R10" i="5"/>
  <c r="AI10" i="1"/>
  <c r="L10" i="5"/>
  <c r="AL9" i="1"/>
  <c r="U9" i="5"/>
  <c r="AG10" i="1"/>
  <c r="F10" i="5"/>
  <c r="AH9" i="1"/>
  <c r="I9" i="5"/>
  <c r="AJ9" i="1"/>
  <c r="O9" i="5"/>
  <c r="AI8" i="1"/>
  <c r="L8" i="5"/>
  <c r="AK8" i="1"/>
  <c r="R8" i="5"/>
  <c r="AG9" i="1"/>
  <c r="F9" i="5"/>
  <c r="AE65" i="1"/>
  <c r="E68" i="1"/>
  <c r="D68" i="5"/>
  <c r="Y68" i="1"/>
  <c r="S68" i="5"/>
  <c r="I68" i="1"/>
  <c r="G68" i="5"/>
  <c r="M68" i="1"/>
  <c r="J68" i="5"/>
  <c r="Q68" i="1"/>
  <c r="M68" i="5"/>
  <c r="U68" i="1"/>
  <c r="P68" i="5"/>
  <c r="AE67" i="1"/>
  <c r="J71" i="1"/>
  <c r="J75" i="1"/>
  <c r="J74" i="1"/>
  <c r="J73" i="1"/>
  <c r="J72" i="1"/>
  <c r="AE72" i="1"/>
  <c r="G72" i="5"/>
  <c r="AE71" i="1"/>
  <c r="G71" i="5"/>
  <c r="AE73" i="1"/>
  <c r="G73" i="5"/>
  <c r="AE75" i="1"/>
  <c r="G75" i="5"/>
  <c r="AE74" i="1"/>
  <c r="G74" i="5"/>
  <c r="Z9" i="1"/>
  <c r="T9" i="5"/>
  <c r="R9" i="1"/>
  <c r="N9" i="5"/>
  <c r="V10" i="1"/>
  <c r="Q10" i="5"/>
  <c r="Z8" i="1"/>
  <c r="T8" i="5"/>
  <c r="J8" i="1"/>
  <c r="H8" i="5"/>
  <c r="J10" i="1"/>
  <c r="H10" i="5"/>
  <c r="N8" i="1"/>
  <c r="K8" i="5"/>
  <c r="F9" i="1"/>
  <c r="E9" i="5"/>
  <c r="Z10" i="1"/>
  <c r="T10" i="5"/>
  <c r="J9" i="1"/>
  <c r="H9" i="5"/>
  <c r="N9" i="1"/>
  <c r="K9" i="5"/>
  <c r="V9" i="1"/>
  <c r="Q9" i="5"/>
  <c r="F8" i="1"/>
  <c r="E8" i="5"/>
  <c r="N10" i="1"/>
  <c r="K10" i="5"/>
  <c r="R8" i="1"/>
  <c r="N8" i="5"/>
  <c r="V8" i="1"/>
  <c r="Q8" i="5"/>
  <c r="F10" i="1"/>
  <c r="E10" i="5"/>
  <c r="R10" i="1"/>
  <c r="N10" i="5"/>
  <c r="J81" i="1"/>
  <c r="J79" i="1"/>
  <c r="AE70" i="1"/>
  <c r="AE81" i="1"/>
  <c r="AE82" i="1"/>
  <c r="AE79" i="1"/>
  <c r="G79" i="5"/>
</calcChain>
</file>

<file path=xl/comments1.xml><?xml version="1.0" encoding="utf-8"?>
<comments xmlns="http://schemas.openxmlformats.org/spreadsheetml/2006/main">
  <authors>
    <author>Karen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arms and legs out os sequence</t>
        </r>
      </text>
    </comment>
    <comment ref="U13" authorId="0">
      <text>
        <r>
          <rPr>
            <sz val="9"/>
            <color indexed="81"/>
            <rFont val="Tahoma"/>
            <family val="2"/>
          </rPr>
          <t>Multiple fly kicks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One handed touch</t>
        </r>
      </text>
    </comment>
    <comment ref="M25" authorId="0">
      <text>
        <r>
          <rPr>
            <sz val="9"/>
            <color indexed="81"/>
            <rFont val="Tahoma"/>
            <family val="2"/>
          </rPr>
          <t xml:space="preserve">Arms not clear of water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Starting before signal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Alternating feet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Alternating feet</t>
        </r>
      </text>
    </comment>
    <comment ref="U34" authorId="0">
      <text>
        <r>
          <rPr>
            <sz val="9"/>
            <color indexed="81"/>
            <rFont val="Tahoma"/>
            <family val="2"/>
          </rPr>
          <t>Starting before signal</t>
        </r>
      </text>
    </comment>
    <comment ref="M42" authorId="0">
      <text>
        <r>
          <rPr>
            <sz val="9"/>
            <color indexed="81"/>
            <rFont val="Tahoma"/>
            <family val="2"/>
          </rPr>
          <t>Off back</t>
        </r>
      </text>
    </comment>
    <comment ref="Q47" authorId="0">
      <text>
        <r>
          <rPr>
            <sz val="9"/>
            <color indexed="81"/>
            <rFont val="Tahoma"/>
            <family val="2"/>
          </rPr>
          <t>Arms not brought forward</t>
        </r>
      </text>
    </comment>
    <comment ref="Y47" authorId="0">
      <text>
        <r>
          <rPr>
            <sz val="9"/>
            <color indexed="81"/>
            <rFont val="Tahoma"/>
            <family val="2"/>
          </rPr>
          <t>Arms not brought forward</t>
        </r>
      </text>
    </comment>
    <comment ref="Y48" authorId="0">
      <text>
        <r>
          <rPr>
            <sz val="9"/>
            <color indexed="81"/>
            <rFont val="Tahoma"/>
            <family val="2"/>
          </rPr>
          <t>Non simultaneous arms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Off back on turn one</t>
        </r>
      </text>
    </comment>
    <comment ref="Q59" authorId="0">
      <text>
        <r>
          <rPr>
            <sz val="9"/>
            <color indexed="81"/>
            <rFont val="Tahoma"/>
            <family val="2"/>
          </rPr>
          <t>No contact with wall</t>
        </r>
      </text>
    </comment>
    <comment ref="I62" authorId="0">
      <text>
        <r>
          <rPr>
            <sz val="9"/>
            <color indexed="81"/>
            <rFont val="Tahoma"/>
            <family val="2"/>
          </rPr>
          <t>Takeover faulty</t>
        </r>
      </text>
    </comment>
    <comment ref="U62" authorId="0">
      <text>
        <r>
          <rPr>
            <sz val="9"/>
            <color indexed="81"/>
            <rFont val="Tahoma"/>
            <family val="2"/>
          </rPr>
          <t xml:space="preserve">
Faulty takeover</t>
        </r>
      </text>
    </comment>
  </commentList>
</comments>
</file>

<file path=xl/sharedStrings.xml><?xml version="1.0" encoding="utf-8"?>
<sst xmlns="http://schemas.openxmlformats.org/spreadsheetml/2006/main" count="280" uniqueCount="135">
  <si>
    <t>max pts</t>
  </si>
  <si>
    <t>Lane 1</t>
  </si>
  <si>
    <t>Lane 2</t>
  </si>
  <si>
    <t>Lane 3</t>
  </si>
  <si>
    <t>Lane 4</t>
  </si>
  <si>
    <t>Lane 5</t>
  </si>
  <si>
    <t>Lane 6</t>
  </si>
  <si>
    <t>--- work area --- race times / dq ---</t>
  </si>
  <si>
    <t>--- work are --- positions ---</t>
  </si>
  <si>
    <t>#</t>
  </si>
  <si>
    <t>Event</t>
  </si>
  <si>
    <t>NS</t>
  </si>
  <si>
    <t>DQ</t>
  </si>
  <si>
    <t>SWUM</t>
  </si>
  <si>
    <t>Team Name</t>
  </si>
  <si>
    <t>Girls 15 yrs &amp; U 50m Fly</t>
  </si>
  <si>
    <t>Boys 15 yrs &amp; U 50m Fly</t>
  </si>
  <si>
    <t>Girls 13 yrs &amp; U50m Breast</t>
  </si>
  <si>
    <t>Boys 13 yrs &amp; U50m Breast</t>
  </si>
  <si>
    <t>Girls 9 yrs 25m Fly</t>
  </si>
  <si>
    <t>Boys 9 yrs 25m Fly</t>
  </si>
  <si>
    <t>Girls 15 yrs &amp; U50m Back</t>
  </si>
  <si>
    <t>Boys 15 yrs &amp; U 50m Back</t>
  </si>
  <si>
    <t>Girls 13 yrs &amp; U 50m Free</t>
  </si>
  <si>
    <t>Boys 13 yrs &amp; U 50m Free</t>
  </si>
  <si>
    <t xml:space="preserve">Girls 9 yrs 25m Back </t>
  </si>
  <si>
    <t>Boys 9 yrs 25m Back</t>
  </si>
  <si>
    <t>Girls 15 yrs &amp; U 50m Breast</t>
  </si>
  <si>
    <t>Boys 15 yrs &amp; U 50m Breast</t>
  </si>
  <si>
    <t>Girls 13 yrs &amp; U 50m Back</t>
  </si>
  <si>
    <t>Boys 13 yrs &amp; U 50m Back</t>
  </si>
  <si>
    <t>Girls 10 yrs 25m Fly</t>
  </si>
  <si>
    <t>Boys 10 yrs 25m Fly</t>
  </si>
  <si>
    <t>Girls 9 yrs 25m Breast</t>
  </si>
  <si>
    <t>Boys 9 yrs 25m Breast</t>
  </si>
  <si>
    <t>Girls 15 yrs &amp; U 50m Free</t>
  </si>
  <si>
    <t>Boys 15 yrs &amp; U 50m Free</t>
  </si>
  <si>
    <t>Girls 13 yrs &amp; U 50m Fly</t>
  </si>
  <si>
    <t>Boys 13 yrs &amp; U 50m Fly</t>
  </si>
  <si>
    <t>Girls 9 yrs 25m Free</t>
  </si>
  <si>
    <t>Boys 9 yrs 25m Free</t>
  </si>
  <si>
    <t>Instruction on how to use this score sheet</t>
  </si>
  <si>
    <t>on (date):</t>
  </si>
  <si>
    <t>Gala Name:</t>
  </si>
  <si>
    <t xml:space="preserve"> Total points per event are:</t>
  </si>
  <si>
    <t xml:space="preserve"> Total points per Gala are:</t>
  </si>
  <si>
    <t>Number of teams =</t>
  </si>
  <si>
    <t>2)  Brown cell are forumla and cannot be changed.  Use the TAB key to move between cells when entering times.</t>
  </si>
  <si>
    <t>Simon Watson Memorial Gala</t>
  </si>
  <si>
    <t>Date:</t>
  </si>
  <si>
    <t>Time</t>
  </si>
  <si>
    <t>Posn</t>
  </si>
  <si>
    <t>Pts</t>
  </si>
  <si>
    <t>DQs</t>
  </si>
  <si>
    <t>DQ Pts</t>
  </si>
  <si>
    <t>Total</t>
  </si>
  <si>
    <t xml:space="preserve">After 16 events </t>
  </si>
  <si>
    <t xml:space="preserve">After 32 events </t>
  </si>
  <si>
    <t xml:space="preserve">Current score </t>
  </si>
  <si>
    <t>Points avail:</t>
  </si>
  <si>
    <t>12x1L breastroke squadron relay
(6 boys, 6 girls) age ascending</t>
  </si>
  <si>
    <t>ü</t>
  </si>
  <si>
    <t>Result</t>
  </si>
  <si>
    <t>Total Points</t>
  </si>
  <si>
    <t>Final Position</t>
  </si>
  <si>
    <t>Finshes in Place</t>
  </si>
  <si>
    <t>Non-Finshes due to</t>
  </si>
  <si>
    <t>(Red if &lt;15)</t>
  </si>
  <si>
    <t>Totals</t>
  </si>
  <si>
    <t>Check</t>
  </si>
  <si>
    <t>1st Place Finishes</t>
  </si>
  <si>
    <t>2nd Place Finishes</t>
  </si>
  <si>
    <t>3rd Place Finishes</t>
  </si>
  <si>
    <t>4th Place Finishes</t>
  </si>
  <si>
    <t>5th Place Finishes</t>
  </si>
  <si>
    <t>6th Place Finishes</t>
  </si>
  <si>
    <t>Disqualifications</t>
  </si>
  <si>
    <t>Total Not Swum</t>
  </si>
  <si>
    <t>Total Swum</t>
  </si>
  <si>
    <t>Girls 18 yrs &amp; U 100m Free</t>
  </si>
  <si>
    <t>Boys 18 yrs &amp; U 100m Free</t>
  </si>
  <si>
    <t>Girls 11 yrs 50m Back</t>
  </si>
  <si>
    <t>Boys 11 yrs 50m Back</t>
  </si>
  <si>
    <t>Girls 10 yrs 50m Free</t>
  </si>
  <si>
    <t>Boys 10 yrs 50m Free</t>
  </si>
  <si>
    <t>Girls 18 yrs &amp; U 100m Breast</t>
  </si>
  <si>
    <t>Boys 18 yrs &amp; U 100m Breast</t>
  </si>
  <si>
    <t>Girls 11 yrs 50m Fly</t>
  </si>
  <si>
    <t>Boys 11 yrs 50m Fly</t>
  </si>
  <si>
    <t>Girls 10 yrs 50m Breast</t>
  </si>
  <si>
    <t>Boys 10 yrs 50m Breast</t>
  </si>
  <si>
    <t>Girls 18 yrs &amp; U 50m Fly</t>
  </si>
  <si>
    <t>Boys 18 yrs &amp; U 50m Fly</t>
  </si>
  <si>
    <t>Girls 11 yrs 50m Free</t>
  </si>
  <si>
    <t>Boys 11 yrs 50m Free</t>
  </si>
  <si>
    <t>Girls 18 yrs &amp; U 100m Back</t>
  </si>
  <si>
    <t>Boys 18 yrs &amp; U 100m Back</t>
  </si>
  <si>
    <t>Girls 11 yrs 50m Breast</t>
  </si>
  <si>
    <t>Boys 11 yrs 50m Breast</t>
  </si>
  <si>
    <t>Girls 10 yrs 50m Back</t>
  </si>
  <si>
    <t>Boys 10 yrs 50m Back</t>
  </si>
  <si>
    <t>12x1L front crawl squadron relay (6 boys, 6 girls) age ascending</t>
  </si>
  <si>
    <t>Configure The Gala Here:
1) Enter gala name, date and teams in the pink boxes.
2) Confirm you are happy with the points allocation in the orange box (this is automatically worked out by a formula but can be overriden if required).
3) Now go to the SCORING tab  and check you are happy with how the sheet appears.</t>
  </si>
  <si>
    <t>1)  Setup scoring sheet (gala name, date and teams/lanes) on the  “GALA DETAILS” tab.</t>
  </si>
  <si>
    <r>
      <t xml:space="preserve">3)  Enter only times:  in format </t>
    </r>
    <r>
      <rPr>
        <b/>
        <sz val="18"/>
        <rFont val="Arial"/>
        <family val="2"/>
      </rPr>
      <t>mm:ss.00 eg 1:23.45, or DQ or NS</t>
    </r>
    <r>
      <rPr>
        <sz val="11"/>
        <rFont val="Arial"/>
        <family val="2"/>
      </rPr>
      <t>. Check placings agree with referee</t>
    </r>
  </si>
  <si>
    <r>
      <rPr>
        <b/>
        <sz val="14"/>
        <rFont val="Arial"/>
        <family val="2"/>
      </rPr>
      <t>*</t>
    </r>
    <r>
      <rPr>
        <sz val="11"/>
        <rFont val="Arial"/>
        <family val="2"/>
      </rPr>
      <t xml:space="preserve"> Referee's decisions: where two have equal times but different places, add .001 second to slower placed team to keep order. Enter DQ reason (Start, Relay, Turn,Finish, Legs, Arms) as a Comment.</t>
    </r>
  </si>
  <si>
    <t>Black Lion</t>
  </si>
  <si>
    <t>Herne Bay</t>
  </si>
  <si>
    <t>Beachfield</t>
  </si>
  <si>
    <t>Sheerness</t>
  </si>
  <si>
    <t>Larkfield</t>
  </si>
  <si>
    <t>Sittingbourne</t>
  </si>
  <si>
    <t>ok</t>
  </si>
  <si>
    <t>Matilda</t>
  </si>
  <si>
    <t>Oliver</t>
  </si>
  <si>
    <t>Hannah</t>
  </si>
  <si>
    <t>Edward</t>
  </si>
  <si>
    <t>Lois</t>
  </si>
  <si>
    <t>Brandon</t>
  </si>
  <si>
    <t>Grace</t>
  </si>
  <si>
    <t>Samuel</t>
  </si>
  <si>
    <t>Kirstie</t>
  </si>
  <si>
    <t>Freddie</t>
  </si>
  <si>
    <t>Kara</t>
  </si>
  <si>
    <t>Alfie</t>
  </si>
  <si>
    <t>Kallum</t>
  </si>
  <si>
    <t>Steph</t>
  </si>
  <si>
    <t>Cameron</t>
  </si>
  <si>
    <t>Charlie M</t>
  </si>
  <si>
    <t>Kayla</t>
  </si>
  <si>
    <t>Jodie</t>
  </si>
  <si>
    <t>Lily</t>
  </si>
  <si>
    <t>Tierney</t>
  </si>
  <si>
    <r>
      <t xml:space="preserve">BSS Swimmer </t>
    </r>
    <r>
      <rPr>
        <b/>
        <sz val="10"/>
        <color rgb="FFFF0000"/>
        <rFont val="Arial"/>
        <family val="2"/>
      </rPr>
      <t>(11PBs)</t>
    </r>
  </si>
  <si>
    <t>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</si>
</sst>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mm:ss.00;&quot;-5&quot;;&quot;DQ&quot;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name val="Wingdings"/>
      <charset val="2"/>
    </font>
    <font>
      <sz val="10"/>
      <color theme="0" tint="-0.3499862666707357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E32CA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fgColor theme="9" tint="-0.24994659260841701"/>
        <bgColor indexed="65"/>
      </patternFill>
    </fill>
    <fill>
      <patternFill patternType="gray125">
        <fgColor theme="9" tint="-0.24994659260841701"/>
        <bgColor theme="2" tint="-9.9978637043366805E-2"/>
      </patternFill>
    </fill>
    <fill>
      <patternFill patternType="solid">
        <fgColor theme="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1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theme="1"/>
      </right>
      <top style="medium">
        <color auto="1"/>
      </top>
      <bottom/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theme="1"/>
      </right>
      <top/>
      <bottom/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theme="0"/>
      </bottom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auto="1"/>
      </right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Font="0" applyBorder="0" applyAlignment="0" applyProtection="0"/>
  </cellStyleXfs>
  <cellXfs count="337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5" borderId="0" xfId="0" applyFill="1" applyProtection="1"/>
    <xf numFmtId="165" fontId="0" fillId="5" borderId="0" xfId="0" applyNumberFormat="1" applyFill="1" applyProtection="1"/>
    <xf numFmtId="0" fontId="0" fillId="5" borderId="1" xfId="0" applyFill="1" applyBorder="1" applyAlignment="1" applyProtection="1">
      <alignment horizontal="center" vertical="center"/>
    </xf>
    <xf numFmtId="12" fontId="0" fillId="5" borderId="1" xfId="0" applyNumberForma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left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/>
    <xf numFmtId="164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164" fontId="0" fillId="0" borderId="0" xfId="0" applyNumberFormat="1" applyProtection="1"/>
    <xf numFmtId="0" fontId="4" fillId="0" borderId="0" xfId="0" applyFont="1" applyProtection="1"/>
    <xf numFmtId="0" fontId="4" fillId="0" borderId="0" xfId="0" applyFont="1" applyProtection="1">
      <protection locked="0"/>
    </xf>
    <xf numFmtId="0" fontId="7" fillId="0" borderId="0" xfId="0" applyFont="1"/>
    <xf numFmtId="0" fontId="6" fillId="0" borderId="0" xfId="0" applyFont="1"/>
    <xf numFmtId="0" fontId="0" fillId="5" borderId="10" xfId="0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64" fontId="0" fillId="8" borderId="4" xfId="0" applyNumberFormat="1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center" vertical="center"/>
    </xf>
    <xf numFmtId="12" fontId="0" fillId="9" borderId="1" xfId="0" applyNumberFormat="1" applyFill="1" applyBorder="1" applyAlignment="1" applyProtection="1">
      <alignment horizontal="center" vertical="center"/>
    </xf>
    <xf numFmtId="0" fontId="0" fillId="9" borderId="5" xfId="0" applyFill="1" applyBorder="1" applyAlignment="1" applyProtection="1">
      <alignment horizontal="center" vertical="center"/>
    </xf>
    <xf numFmtId="0" fontId="0" fillId="9" borderId="3" xfId="0" applyFill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164" fontId="0" fillId="8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6" xfId="0" applyNumberFormat="1" applyFont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</xf>
    <xf numFmtId="12" fontId="0" fillId="5" borderId="7" xfId="0" applyNumberFormat="1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10" fillId="5" borderId="13" xfId="0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5" borderId="16" xfId="0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right" vertical="center"/>
    </xf>
    <xf numFmtId="0" fontId="0" fillId="5" borderId="15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12" fontId="0" fillId="5" borderId="0" xfId="0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 vertical="center"/>
    </xf>
    <xf numFmtId="0" fontId="5" fillId="5" borderId="20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20" xfId="0" applyFont="1" applyFill="1" applyBorder="1" applyAlignment="1" applyProtection="1">
      <alignment horizontal="center"/>
    </xf>
    <xf numFmtId="0" fontId="5" fillId="5" borderId="17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 vertical="center"/>
    </xf>
    <xf numFmtId="0" fontId="0" fillId="8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0" fontId="4" fillId="4" borderId="15" xfId="0" applyFont="1" applyFill="1" applyBorder="1" applyProtection="1">
      <protection locked="0"/>
    </xf>
    <xf numFmtId="0" fontId="4" fillId="4" borderId="0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10" fillId="5" borderId="10" xfId="0" applyFont="1" applyFill="1" applyBorder="1" applyAlignment="1" applyProtection="1">
      <alignment horizontal="left" vertical="center"/>
    </xf>
    <xf numFmtId="0" fontId="5" fillId="5" borderId="10" xfId="0" applyFont="1" applyFill="1" applyBorder="1" applyAlignment="1" applyProtection="1">
      <alignment horizontal="center" vertical="center"/>
    </xf>
    <xf numFmtId="0" fontId="0" fillId="8" borderId="21" xfId="0" applyFill="1" applyBorder="1" applyAlignment="1" applyProtection="1">
      <alignment horizontal="center" vertical="center"/>
    </xf>
    <xf numFmtId="164" fontId="0" fillId="8" borderId="21" xfId="0" applyNumberFormat="1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</xf>
    <xf numFmtId="12" fontId="0" fillId="9" borderId="22" xfId="0" applyNumberFormat="1" applyFill="1" applyBorder="1" applyAlignment="1" applyProtection="1">
      <alignment horizontal="center" vertical="center"/>
    </xf>
    <xf numFmtId="0" fontId="0" fillId="9" borderId="23" xfId="0" applyFill="1" applyBorder="1" applyAlignment="1" applyProtection="1">
      <alignment horizontal="center" vertical="center"/>
    </xf>
    <xf numFmtId="0" fontId="0" fillId="9" borderId="27" xfId="0" applyFill="1" applyBorder="1" applyAlignment="1" applyProtection="1">
      <alignment horizontal="center" vertical="center"/>
    </xf>
    <xf numFmtId="164" fontId="1" fillId="11" borderId="28" xfId="0" applyNumberFormat="1" applyFont="1" applyFill="1" applyBorder="1" applyAlignment="1" applyProtection="1">
      <alignment horizontal="center" vertical="center"/>
    </xf>
    <xf numFmtId="0" fontId="1" fillId="11" borderId="30" xfId="0" applyFont="1" applyFill="1" applyBorder="1" applyAlignment="1" applyProtection="1">
      <alignment horizontal="center" vertical="center"/>
    </xf>
    <xf numFmtId="0" fontId="1" fillId="11" borderId="32" xfId="0" applyFont="1" applyFill="1" applyBorder="1" applyAlignment="1" applyProtection="1">
      <alignment horizontal="center" vertical="center"/>
    </xf>
    <xf numFmtId="0" fontId="13" fillId="11" borderId="31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0" fillId="11" borderId="13" xfId="0" applyFill="1" applyBorder="1" applyProtection="1"/>
    <xf numFmtId="0" fontId="0" fillId="11" borderId="10" xfId="0" applyFill="1" applyBorder="1" applyProtection="1"/>
    <xf numFmtId="164" fontId="0" fillId="11" borderId="10" xfId="0" applyNumberFormat="1" applyFill="1" applyBorder="1" applyProtection="1"/>
    <xf numFmtId="0" fontId="0" fillId="11" borderId="15" xfId="0" applyFill="1" applyBorder="1" applyProtection="1"/>
    <xf numFmtId="0" fontId="0" fillId="11" borderId="0" xfId="0" applyFill="1" applyBorder="1" applyProtection="1"/>
    <xf numFmtId="164" fontId="0" fillId="11" borderId="0" xfId="0" applyNumberFormat="1" applyFill="1" applyBorder="1" applyProtection="1"/>
    <xf numFmtId="0" fontId="0" fillId="11" borderId="18" xfId="0" applyFill="1" applyBorder="1" applyProtection="1"/>
    <xf numFmtId="0" fontId="0" fillId="11" borderId="9" xfId="0" applyFill="1" applyBorder="1" applyProtection="1"/>
    <xf numFmtId="164" fontId="0" fillId="11" borderId="9" xfId="0" applyNumberFormat="1" applyFill="1" applyBorder="1" applyProtection="1"/>
    <xf numFmtId="0" fontId="0" fillId="11" borderId="0" xfId="0" applyFill="1" applyBorder="1" applyAlignment="1" applyProtection="1">
      <alignment horizontal="center" vertical="center"/>
    </xf>
    <xf numFmtId="0" fontId="11" fillId="10" borderId="48" xfId="0" applyFont="1" applyFill="1" applyBorder="1" applyAlignment="1" applyProtection="1">
      <alignment horizontal="left" vertical="center"/>
    </xf>
    <xf numFmtId="0" fontId="11" fillId="10" borderId="49" xfId="0" applyFont="1" applyFill="1" applyBorder="1" applyAlignment="1" applyProtection="1">
      <alignment horizontal="left" vertical="center"/>
    </xf>
    <xf numFmtId="164" fontId="0" fillId="11" borderId="0" xfId="0" applyNumberFormat="1" applyFill="1" applyBorder="1" applyAlignment="1" applyProtection="1">
      <alignment horizontal="center" vertical="center"/>
    </xf>
    <xf numFmtId="0" fontId="0" fillId="11" borderId="19" xfId="0" applyFont="1" applyFill="1" applyBorder="1" applyAlignment="1" applyProtection="1">
      <alignment horizontal="center" vertical="center"/>
    </xf>
    <xf numFmtId="0" fontId="1" fillId="11" borderId="41" xfId="0" applyFont="1" applyFill="1" applyBorder="1" applyAlignment="1" applyProtection="1">
      <alignment horizontal="right" vertical="center"/>
    </xf>
    <xf numFmtId="0" fontId="1" fillId="11" borderId="42" xfId="0" applyFont="1" applyFill="1" applyBorder="1" applyAlignment="1" applyProtection="1">
      <alignment horizontal="left" vertical="center"/>
      <protection locked="0"/>
    </xf>
    <xf numFmtId="0" fontId="1" fillId="11" borderId="40" xfId="0" applyNumberFormat="1" applyFont="1" applyFill="1" applyBorder="1" applyAlignment="1" applyProtection="1">
      <alignment horizontal="center" vertical="center"/>
    </xf>
    <xf numFmtId="0" fontId="1" fillId="11" borderId="42" xfId="0" applyFont="1" applyFill="1" applyBorder="1" applyAlignment="1" applyProtection="1">
      <alignment horizontal="center" vertical="center"/>
    </xf>
    <xf numFmtId="164" fontId="1" fillId="11" borderId="42" xfId="0" applyNumberFormat="1" applyFont="1" applyFill="1" applyBorder="1" applyAlignment="1" applyProtection="1">
      <alignment horizontal="center" vertical="center"/>
    </xf>
    <xf numFmtId="0" fontId="1" fillId="11" borderId="40" xfId="0" applyFont="1" applyFill="1" applyBorder="1" applyAlignment="1" applyProtection="1">
      <alignment horizontal="center" vertical="center"/>
    </xf>
    <xf numFmtId="0" fontId="1" fillId="11" borderId="43" xfId="0" applyFont="1" applyFill="1" applyBorder="1" applyAlignment="1" applyProtection="1">
      <alignment horizontal="center" vertical="center"/>
    </xf>
    <xf numFmtId="0" fontId="1" fillId="11" borderId="0" xfId="0" applyFont="1" applyFill="1" applyBorder="1" applyAlignment="1" applyProtection="1">
      <alignment horizontal="left" vertical="center"/>
    </xf>
    <xf numFmtId="0" fontId="1" fillId="11" borderId="0" xfId="0" applyFont="1" applyFill="1" applyBorder="1" applyAlignment="1" applyProtection="1">
      <alignment horizontal="center" vertical="center"/>
    </xf>
    <xf numFmtId="164" fontId="1" fillId="11" borderId="0" xfId="0" applyNumberFormat="1" applyFont="1" applyFill="1" applyBorder="1" applyAlignment="1" applyProtection="1">
      <alignment horizontal="center" vertical="center"/>
    </xf>
    <xf numFmtId="0" fontId="1" fillId="11" borderId="50" xfId="0" applyFont="1" applyFill="1" applyBorder="1" applyAlignment="1" applyProtection="1">
      <alignment horizontal="right" vertical="center"/>
    </xf>
    <xf numFmtId="0" fontId="1" fillId="11" borderId="51" xfId="0" applyFont="1" applyFill="1" applyBorder="1" applyAlignment="1" applyProtection="1">
      <alignment horizontal="left" vertical="center"/>
    </xf>
    <xf numFmtId="0" fontId="1" fillId="11" borderId="56" xfId="0" applyFont="1" applyFill="1" applyBorder="1" applyAlignment="1" applyProtection="1">
      <alignment horizontal="center" vertical="center"/>
    </xf>
    <xf numFmtId="0" fontId="1" fillId="11" borderId="51" xfId="0" applyFont="1" applyFill="1" applyBorder="1" applyAlignment="1" applyProtection="1">
      <alignment horizontal="center" vertical="center"/>
    </xf>
    <xf numFmtId="164" fontId="1" fillId="11" borderId="51" xfId="0" applyNumberFormat="1" applyFont="1" applyFill="1" applyBorder="1" applyAlignment="1" applyProtection="1">
      <alignment horizontal="center" vertical="center"/>
    </xf>
    <xf numFmtId="0" fontId="1" fillId="11" borderId="52" xfId="0" applyFont="1" applyFill="1" applyBorder="1" applyAlignment="1" applyProtection="1">
      <alignment horizontal="center" vertical="center"/>
    </xf>
    <xf numFmtId="0" fontId="1" fillId="11" borderId="53" xfId="0" applyFont="1" applyFill="1" applyBorder="1" applyAlignment="1" applyProtection="1">
      <alignment horizontal="right" vertical="center"/>
    </xf>
    <xf numFmtId="0" fontId="1" fillId="11" borderId="54" xfId="0" applyFont="1" applyFill="1" applyBorder="1" applyAlignment="1" applyProtection="1">
      <alignment horizontal="left" vertical="center"/>
    </xf>
    <xf numFmtId="0" fontId="1" fillId="11" borderId="57" xfId="0" applyFont="1" applyFill="1" applyBorder="1" applyAlignment="1" applyProtection="1">
      <alignment horizontal="center" vertical="center"/>
    </xf>
    <xf numFmtId="0" fontId="1" fillId="11" borderId="54" xfId="0" applyFont="1" applyFill="1" applyBorder="1" applyAlignment="1" applyProtection="1">
      <alignment horizontal="center" vertical="center"/>
    </xf>
    <xf numFmtId="164" fontId="1" fillId="11" borderId="54" xfId="0" applyNumberFormat="1" applyFont="1" applyFill="1" applyBorder="1" applyAlignment="1" applyProtection="1">
      <alignment horizontal="center" vertical="center"/>
    </xf>
    <xf numFmtId="0" fontId="14" fillId="11" borderId="10" xfId="0" applyFont="1" applyFill="1" applyBorder="1" applyProtection="1"/>
    <xf numFmtId="0" fontId="14" fillId="11" borderId="14" xfId="0" applyFont="1" applyFill="1" applyBorder="1" applyAlignment="1" applyProtection="1">
      <alignment horizontal="center" vertical="center"/>
    </xf>
    <xf numFmtId="0" fontId="14" fillId="11" borderId="0" xfId="0" applyFont="1" applyFill="1" applyBorder="1" applyProtection="1"/>
    <xf numFmtId="0" fontId="14" fillId="11" borderId="0" xfId="0" applyFont="1" applyFill="1" applyBorder="1" applyAlignment="1" applyProtection="1">
      <alignment horizontal="center" vertical="center"/>
    </xf>
    <xf numFmtId="0" fontId="14" fillId="11" borderId="16" xfId="0" applyFont="1" applyFill="1" applyBorder="1" applyAlignment="1" applyProtection="1">
      <alignment horizontal="center" vertical="center"/>
    </xf>
    <xf numFmtId="0" fontId="14" fillId="11" borderId="16" xfId="0" applyNumberFormat="1" applyFont="1" applyFill="1" applyBorder="1" applyAlignment="1" applyProtection="1">
      <alignment horizontal="center" vertical="center"/>
    </xf>
    <xf numFmtId="0" fontId="14" fillId="11" borderId="16" xfId="0" applyFont="1" applyFill="1" applyBorder="1" applyProtection="1"/>
    <xf numFmtId="164" fontId="14" fillId="11" borderId="0" xfId="0" applyNumberFormat="1" applyFont="1" applyFill="1" applyBorder="1" applyAlignment="1" applyProtection="1">
      <alignment horizontal="center" vertical="center"/>
    </xf>
    <xf numFmtId="164" fontId="0" fillId="5" borderId="0" xfId="0" applyNumberFormat="1" applyFill="1" applyProtection="1"/>
    <xf numFmtId="0" fontId="0" fillId="5" borderId="9" xfId="0" applyFill="1" applyBorder="1" applyProtection="1"/>
    <xf numFmtId="0" fontId="0" fillId="5" borderId="16" xfId="0" applyFill="1" applyBorder="1" applyProtection="1"/>
    <xf numFmtId="0" fontId="0" fillId="5" borderId="15" xfId="0" applyFill="1" applyBorder="1" applyAlignment="1" applyProtection="1">
      <alignment horizontal="right"/>
    </xf>
    <xf numFmtId="165" fontId="0" fillId="5" borderId="0" xfId="0" applyNumberFormat="1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165" fontId="0" fillId="5" borderId="0" xfId="0" applyNumberForma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165" fontId="0" fillId="9" borderId="0" xfId="0" applyNumberFormat="1" applyFill="1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/>
    </xf>
    <xf numFmtId="0" fontId="0" fillId="9" borderId="0" xfId="0" applyFill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11" borderId="28" xfId="0" applyFont="1" applyFill="1" applyBorder="1" applyAlignment="1" applyProtection="1">
      <alignment horizontal="center" vertical="center"/>
    </xf>
    <xf numFmtId="0" fontId="1" fillId="11" borderId="29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8" borderId="26" xfId="0" applyFont="1" applyFill="1" applyBorder="1" applyAlignment="1" applyProtection="1">
      <alignment horizontal="left" vertical="center" wrapText="1"/>
    </xf>
    <xf numFmtId="0" fontId="0" fillId="11" borderId="15" xfId="0" applyFill="1" applyBorder="1" applyAlignment="1" applyProtection="1">
      <alignment vertical="center"/>
    </xf>
    <xf numFmtId="0" fontId="14" fillId="11" borderId="0" xfId="0" applyFont="1" applyFill="1" applyBorder="1" applyAlignment="1" applyProtection="1">
      <alignment vertical="center"/>
    </xf>
    <xf numFmtId="0" fontId="14" fillId="11" borderId="16" xfId="0" applyFont="1" applyFill="1" applyBorder="1" applyAlignment="1" applyProtection="1">
      <alignment vertical="center"/>
    </xf>
    <xf numFmtId="0" fontId="0" fillId="5" borderId="5" xfId="0" applyFill="1" applyBorder="1" applyAlignment="1" applyProtection="1">
      <alignment horizontal="center" vertical="center"/>
      <protection hidden="1"/>
    </xf>
    <xf numFmtId="0" fontId="0" fillId="9" borderId="5" xfId="0" applyFill="1" applyBorder="1" applyAlignment="1" applyProtection="1">
      <alignment horizontal="center" vertical="center"/>
      <protection hidden="1"/>
    </xf>
    <xf numFmtId="0" fontId="14" fillId="11" borderId="14" xfId="0" applyFont="1" applyFill="1" applyBorder="1" applyProtection="1"/>
    <xf numFmtId="0" fontId="14" fillId="11" borderId="20" xfId="0" applyFont="1" applyFill="1" applyBorder="1" applyAlignment="1" applyProtection="1">
      <alignment vertical="center"/>
    </xf>
    <xf numFmtId="0" fontId="14" fillId="11" borderId="20" xfId="0" applyFont="1" applyFill="1" applyBorder="1" applyAlignment="1" applyProtection="1">
      <alignment horizontal="center" vertical="center"/>
    </xf>
    <xf numFmtId="0" fontId="0" fillId="11" borderId="62" xfId="0" applyFont="1" applyFill="1" applyBorder="1" applyAlignment="1" applyProtection="1">
      <alignment horizontal="center" vertical="center"/>
    </xf>
    <xf numFmtId="0" fontId="0" fillId="11" borderId="19" xfId="0" applyFill="1" applyBorder="1" applyProtection="1"/>
    <xf numFmtId="0" fontId="1" fillId="11" borderId="31" xfId="0" applyFont="1" applyFill="1" applyBorder="1" applyAlignment="1" applyProtection="1">
      <alignment horizontal="center" vertical="center"/>
    </xf>
    <xf numFmtId="0" fontId="1" fillId="11" borderId="41" xfId="0" applyFont="1" applyFill="1" applyBorder="1" applyAlignment="1" applyProtection="1">
      <alignment horizontal="left" vertical="center"/>
    </xf>
    <xf numFmtId="0" fontId="1" fillId="11" borderId="40" xfId="0" applyFont="1" applyFill="1" applyBorder="1" applyAlignment="1" applyProtection="1">
      <alignment horizontal="left" vertical="center"/>
    </xf>
    <xf numFmtId="164" fontId="0" fillId="0" borderId="21" xfId="0" applyNumberFormat="1" applyFill="1" applyBorder="1" applyAlignment="1" applyProtection="1">
      <alignment horizontal="center" vertical="center"/>
    </xf>
    <xf numFmtId="1" fontId="0" fillId="0" borderId="21" xfId="0" applyNumberForma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right"/>
    </xf>
    <xf numFmtId="0" fontId="0" fillId="0" borderId="0" xfId="0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Protection="1"/>
    <xf numFmtId="0" fontId="0" fillId="0" borderId="9" xfId="0" applyFill="1" applyBorder="1" applyProtection="1"/>
    <xf numFmtId="0" fontId="0" fillId="0" borderId="16" xfId="0" applyFill="1" applyBorder="1" applyProtection="1"/>
    <xf numFmtId="0" fontId="5" fillId="0" borderId="11" xfId="0" applyFont="1" applyFill="1" applyBorder="1" applyAlignment="1" applyProtection="1">
      <alignment horizontal="center" vertical="center"/>
    </xf>
    <xf numFmtId="0" fontId="4" fillId="11" borderId="16" xfId="0" applyFont="1" applyFill="1" applyBorder="1" applyAlignment="1" applyProtection="1">
      <alignment horizontal="center" vertical="center"/>
    </xf>
    <xf numFmtId="0" fontId="0" fillId="11" borderId="16" xfId="0" applyFill="1" applyBorder="1" applyAlignment="1" applyProtection="1">
      <alignment horizontal="center"/>
    </xf>
    <xf numFmtId="0" fontId="0" fillId="11" borderId="16" xfId="0" applyFill="1" applyBorder="1" applyAlignment="1" applyProtection="1">
      <alignment horizontal="center" vertical="center"/>
    </xf>
    <xf numFmtId="0" fontId="1" fillId="11" borderId="20" xfId="0" applyFont="1" applyFill="1" applyBorder="1" applyAlignment="1" applyProtection="1">
      <alignment horizontal="center" vertical="center"/>
    </xf>
    <xf numFmtId="0" fontId="0" fillId="11" borderId="15" xfId="0" applyFill="1" applyBorder="1" applyAlignment="1" applyProtection="1">
      <alignment horizontal="center" vertical="center"/>
    </xf>
    <xf numFmtId="0" fontId="0" fillId="11" borderId="0" xfId="0" applyFill="1" applyAlignment="1" applyProtection="1">
      <alignment horizontal="left"/>
    </xf>
    <xf numFmtId="0" fontId="4" fillId="11" borderId="15" xfId="0" applyFont="1" applyFill="1" applyBorder="1" applyAlignment="1" applyProtection="1">
      <alignment horizontal="center" vertical="center"/>
    </xf>
    <xf numFmtId="0" fontId="4" fillId="11" borderId="0" xfId="0" applyFont="1" applyFill="1" applyAlignment="1" applyProtection="1">
      <alignment horizontal="center" vertical="center"/>
    </xf>
    <xf numFmtId="0" fontId="0" fillId="11" borderId="15" xfId="0" applyFill="1" applyBorder="1" applyAlignment="1" applyProtection="1">
      <alignment horizontal="center"/>
    </xf>
    <xf numFmtId="0" fontId="0" fillId="11" borderId="0" xfId="0" applyFill="1" applyBorder="1" applyAlignment="1" applyProtection="1">
      <alignment horizontal="center"/>
    </xf>
    <xf numFmtId="0" fontId="5" fillId="11" borderId="0" xfId="0" applyFont="1" applyFill="1" applyBorder="1" applyAlignment="1" applyProtection="1">
      <alignment horizontal="right" vertical="center"/>
    </xf>
    <xf numFmtId="0" fontId="10" fillId="11" borderId="13" xfId="0" applyFont="1" applyFill="1" applyBorder="1" applyAlignment="1" applyProtection="1">
      <alignment horizontal="left" vertical="center"/>
    </xf>
    <xf numFmtId="0" fontId="5" fillId="11" borderId="15" xfId="0" applyFont="1" applyFill="1" applyBorder="1" applyAlignment="1" applyProtection="1">
      <alignment horizontal="center" vertical="center"/>
    </xf>
    <xf numFmtId="0" fontId="5" fillId="11" borderId="13" xfId="0" applyFont="1" applyFill="1" applyBorder="1" applyAlignment="1" applyProtection="1">
      <alignment horizontal="center" vertical="center"/>
    </xf>
    <xf numFmtId="0" fontId="5" fillId="11" borderId="10" xfId="0" applyFont="1" applyFill="1" applyBorder="1" applyAlignment="1" applyProtection="1">
      <alignment horizontal="center" vertical="center"/>
    </xf>
    <xf numFmtId="0" fontId="5" fillId="11" borderId="14" xfId="0" applyFont="1" applyFill="1" applyBorder="1" applyAlignment="1" applyProtection="1">
      <alignment horizontal="center" vertical="center"/>
    </xf>
    <xf numFmtId="0" fontId="5" fillId="11" borderId="20" xfId="0" applyFont="1" applyFill="1" applyBorder="1" applyAlignment="1" applyProtection="1">
      <alignment horizontal="center"/>
    </xf>
    <xf numFmtId="0" fontId="5" fillId="11" borderId="20" xfId="0" applyFont="1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0" fontId="0" fillId="5" borderId="26" xfId="0" applyFont="1" applyFill="1" applyBorder="1" applyAlignment="1" applyProtection="1">
      <alignment horizontal="left" vertical="center" wrapText="1"/>
    </xf>
    <xf numFmtId="0" fontId="0" fillId="5" borderId="4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24" xfId="0" applyFont="1" applyFill="1" applyBorder="1" applyAlignment="1" applyProtection="1">
      <alignment horizontal="left" vertical="center" wrapText="1"/>
    </xf>
    <xf numFmtId="164" fontId="0" fillId="0" borderId="6" xfId="0" applyNumberFormat="1" applyFill="1" applyBorder="1" applyAlignment="1" applyProtection="1">
      <alignment horizontal="center" vertical="center"/>
    </xf>
    <xf numFmtId="1" fontId="0" fillId="0" borderId="6" xfId="0" applyNumberFormat="1" applyFill="1" applyBorder="1" applyAlignment="1" applyProtection="1">
      <alignment horizontal="center" vertical="center"/>
    </xf>
    <xf numFmtId="14" fontId="8" fillId="11" borderId="10" xfId="0" applyNumberFormat="1" applyFont="1" applyFill="1" applyBorder="1" applyAlignment="1" applyProtection="1">
      <alignment horizontal="center" vertical="center"/>
    </xf>
    <xf numFmtId="0" fontId="10" fillId="11" borderId="10" xfId="0" applyFont="1" applyFill="1" applyBorder="1" applyAlignment="1" applyProtection="1">
      <alignment horizontal="left" vertical="center"/>
    </xf>
    <xf numFmtId="0" fontId="0" fillId="0" borderId="26" xfId="0" applyFont="1" applyFill="1" applyBorder="1" applyAlignment="1" applyProtection="1">
      <alignment horizontal="left" vertical="center" wrapText="1"/>
    </xf>
    <xf numFmtId="1" fontId="0" fillId="0" borderId="22" xfId="0" applyNumberFormat="1" applyFill="1" applyBorder="1" applyAlignment="1" applyProtection="1">
      <alignment horizontal="center" vertical="center"/>
    </xf>
    <xf numFmtId="0" fontId="5" fillId="11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7" borderId="73" xfId="0" applyFont="1" applyFill="1" applyBorder="1" applyAlignment="1">
      <alignment horizontal="right"/>
    </xf>
    <xf numFmtId="0" fontId="7" fillId="7" borderId="74" xfId="0" applyFont="1" applyFill="1" applyBorder="1" applyAlignment="1">
      <alignment horizontal="left"/>
    </xf>
    <xf numFmtId="0" fontId="7" fillId="7" borderId="75" xfId="0" applyFont="1" applyFill="1" applyBorder="1"/>
    <xf numFmtId="0" fontId="7" fillId="7" borderId="76" xfId="0" applyFont="1" applyFill="1" applyBorder="1"/>
    <xf numFmtId="0" fontId="7" fillId="7" borderId="76" xfId="0" applyFont="1" applyFill="1" applyBorder="1" applyAlignment="1">
      <alignment horizontal="left"/>
    </xf>
    <xf numFmtId="0" fontId="7" fillId="7" borderId="26" xfId="0" applyFont="1" applyFill="1" applyBorder="1"/>
    <xf numFmtId="0" fontId="7" fillId="7" borderId="27" xfId="0" applyFont="1" applyFill="1" applyBorder="1" applyAlignment="1">
      <alignment horizontal="left"/>
    </xf>
    <xf numFmtId="49" fontId="7" fillId="6" borderId="1" xfId="0" applyNumberFormat="1" applyFont="1" applyFill="1" applyBorder="1" applyAlignment="1" applyProtection="1">
      <alignment horizontal="center"/>
      <protection locked="0"/>
    </xf>
    <xf numFmtId="0" fontId="7" fillId="0" borderId="7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4" fontId="7" fillId="6" borderId="1" xfId="0" applyNumberFormat="1" applyFont="1" applyFill="1" applyBorder="1" applyAlignment="1" applyProtection="1">
      <alignment horizontal="center"/>
      <protection locked="0"/>
    </xf>
    <xf numFmtId="0" fontId="7" fillId="12" borderId="73" xfId="0" applyFont="1" applyFill="1" applyBorder="1"/>
    <xf numFmtId="0" fontId="7" fillId="12" borderId="77" xfId="0" applyFont="1" applyFill="1" applyBorder="1"/>
    <xf numFmtId="0" fontId="7" fillId="12" borderId="74" xfId="0" applyFont="1" applyFill="1" applyBorder="1"/>
    <xf numFmtId="0" fontId="7" fillId="12" borderId="75" xfId="0" applyFont="1" applyFill="1" applyBorder="1"/>
    <xf numFmtId="0" fontId="7" fillId="12" borderId="0" xfId="0" applyFont="1" applyFill="1" applyBorder="1"/>
    <xf numFmtId="0" fontId="7" fillId="12" borderId="76" xfId="0" applyFont="1" applyFill="1" applyBorder="1"/>
    <xf numFmtId="0" fontId="6" fillId="12" borderId="75" xfId="0" applyFont="1" applyFill="1" applyBorder="1"/>
    <xf numFmtId="0" fontId="6" fillId="12" borderId="0" xfId="0" applyFont="1" applyFill="1" applyBorder="1" applyAlignment="1">
      <alignment horizontal="center"/>
    </xf>
    <xf numFmtId="0" fontId="7" fillId="12" borderId="75" xfId="0" applyFont="1" applyFill="1" applyBorder="1" applyAlignment="1">
      <alignment horizontal="right"/>
    </xf>
    <xf numFmtId="0" fontId="6" fillId="12" borderId="26" xfId="0" applyFont="1" applyFill="1" applyBorder="1"/>
    <xf numFmtId="0" fontId="7" fillId="12" borderId="59" xfId="0" applyFont="1" applyFill="1" applyBorder="1"/>
    <xf numFmtId="0" fontId="7" fillId="12" borderId="27" xfId="0" applyFont="1" applyFill="1" applyBorder="1"/>
    <xf numFmtId="0" fontId="0" fillId="11" borderId="20" xfId="0" applyFill="1" applyBorder="1" applyAlignment="1" applyProtection="1">
      <alignment horizontal="center" vertical="center"/>
    </xf>
    <xf numFmtId="0" fontId="0" fillId="11" borderId="17" xfId="0" applyFill="1" applyBorder="1" applyAlignment="1" applyProtection="1">
      <alignment horizontal="center" vertical="center"/>
    </xf>
    <xf numFmtId="47" fontId="0" fillId="9" borderId="5" xfId="0" applyNumberForma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9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" fillId="11" borderId="54" xfId="0" applyFont="1" applyFill="1" applyBorder="1" applyAlignment="1" applyProtection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11" borderId="58" xfId="0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4" borderId="15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4" fillId="4" borderId="16" xfId="0" applyFont="1" applyFill="1" applyBorder="1" applyAlignment="1" applyProtection="1">
      <alignment horizontal="left"/>
    </xf>
    <xf numFmtId="164" fontId="4" fillId="4" borderId="15" xfId="0" applyNumberFormat="1" applyFont="1" applyFill="1" applyBorder="1" applyAlignment="1" applyProtection="1">
      <alignment horizontal="left"/>
    </xf>
    <xf numFmtId="164" fontId="4" fillId="4" borderId="0" xfId="0" applyNumberFormat="1" applyFont="1" applyFill="1" applyBorder="1" applyAlignment="1" applyProtection="1">
      <alignment horizontal="left"/>
    </xf>
    <xf numFmtId="164" fontId="4" fillId="4" borderId="16" xfId="0" applyNumberFormat="1" applyFont="1" applyFill="1" applyBorder="1" applyAlignment="1" applyProtection="1">
      <alignment horizontal="left"/>
    </xf>
    <xf numFmtId="0" fontId="4" fillId="4" borderId="18" xfId="0" applyFont="1" applyFill="1" applyBorder="1" applyAlignment="1" applyProtection="1">
      <alignment horizontal="left" vertical="top" wrapText="1"/>
    </xf>
    <xf numFmtId="0" fontId="4" fillId="4" borderId="9" xfId="0" applyFont="1" applyFill="1" applyBorder="1" applyAlignment="1" applyProtection="1">
      <alignment horizontal="left" vertical="top" wrapText="1"/>
    </xf>
    <xf numFmtId="0" fontId="4" fillId="4" borderId="19" xfId="0" applyFont="1" applyFill="1" applyBorder="1" applyAlignment="1" applyProtection="1">
      <alignment horizontal="left" vertical="top" wrapText="1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4" fillId="4" borderId="14" xfId="0" applyFont="1" applyFill="1" applyBorder="1" applyAlignment="1" applyProtection="1">
      <alignment horizontal="left"/>
      <protection locked="0"/>
    </xf>
    <xf numFmtId="49" fontId="11" fillId="10" borderId="34" xfId="0" applyNumberFormat="1" applyFont="1" applyFill="1" applyBorder="1" applyAlignment="1" applyProtection="1">
      <alignment horizontal="center" vertical="center"/>
    </xf>
    <xf numFmtId="49" fontId="11" fillId="10" borderId="34" xfId="0" applyNumberFormat="1" applyFont="1" applyFill="1" applyBorder="1" applyAlignment="1">
      <alignment horizontal="center" vertical="center"/>
    </xf>
    <xf numFmtId="49" fontId="12" fillId="10" borderId="38" xfId="0" applyNumberFormat="1" applyFont="1" applyFill="1" applyBorder="1" applyAlignment="1">
      <alignment horizontal="center" vertical="center"/>
    </xf>
    <xf numFmtId="14" fontId="8" fillId="5" borderId="10" xfId="0" applyNumberFormat="1" applyFont="1" applyFill="1" applyBorder="1" applyAlignment="1" applyProtection="1">
      <alignment horizontal="center" vertical="center"/>
    </xf>
    <xf numFmtId="14" fontId="8" fillId="5" borderId="14" xfId="0" applyNumberFormat="1" applyFont="1" applyFill="1" applyBorder="1" applyAlignment="1" applyProtection="1">
      <alignment horizontal="center" vertical="center"/>
    </xf>
    <xf numFmtId="0" fontId="11" fillId="10" borderId="36" xfId="0" applyFont="1" applyFill="1" applyBorder="1" applyAlignment="1" applyProtection="1">
      <alignment horizontal="center" vertical="center"/>
    </xf>
    <xf numFmtId="0" fontId="11" fillId="10" borderId="36" xfId="0" applyFont="1" applyFill="1" applyBorder="1" applyAlignment="1">
      <alignment horizontal="center" vertical="center"/>
    </xf>
    <xf numFmtId="0" fontId="12" fillId="10" borderId="45" xfId="0" applyFont="1" applyFill="1" applyBorder="1" applyAlignment="1">
      <alignment horizontal="center" vertical="center"/>
    </xf>
    <xf numFmtId="0" fontId="11" fillId="10" borderId="34" xfId="0" applyFont="1" applyFill="1" applyBorder="1" applyAlignment="1" applyProtection="1">
      <alignment horizontal="center" vertical="center"/>
    </xf>
    <xf numFmtId="0" fontId="11" fillId="10" borderId="34" xfId="0" applyFont="1" applyFill="1" applyBorder="1" applyAlignment="1">
      <alignment horizontal="center" vertical="center"/>
    </xf>
    <xf numFmtId="0" fontId="12" fillId="10" borderId="34" xfId="0" applyFont="1" applyFill="1" applyBorder="1" applyAlignment="1">
      <alignment horizontal="center" vertical="center"/>
    </xf>
    <xf numFmtId="0" fontId="12" fillId="10" borderId="47" xfId="0" applyFont="1" applyFill="1" applyBorder="1" applyAlignment="1">
      <alignment horizontal="center" vertical="center"/>
    </xf>
    <xf numFmtId="0" fontId="12" fillId="10" borderId="36" xfId="0" applyFont="1" applyFill="1" applyBorder="1" applyAlignment="1">
      <alignment horizontal="center" vertical="center"/>
    </xf>
    <xf numFmtId="0" fontId="12" fillId="10" borderId="37" xfId="0" applyFont="1" applyFill="1" applyBorder="1" applyAlignment="1">
      <alignment horizontal="center" vertical="center"/>
    </xf>
    <xf numFmtId="0" fontId="10" fillId="5" borderId="10" xfId="0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11" fillId="10" borderId="35" xfId="0" applyFont="1" applyFill="1" applyBorder="1" applyAlignment="1" applyProtection="1">
      <alignment horizontal="center" vertical="center"/>
    </xf>
    <xf numFmtId="49" fontId="12" fillId="10" borderId="34" xfId="0" applyNumberFormat="1" applyFont="1" applyFill="1" applyBorder="1" applyAlignment="1">
      <alignment horizontal="center" vertical="center"/>
    </xf>
    <xf numFmtId="0" fontId="8" fillId="11" borderId="44" xfId="0" applyFont="1" applyFill="1" applyBorder="1" applyAlignment="1" applyProtection="1">
      <alignment vertical="center"/>
    </xf>
    <xf numFmtId="0" fontId="1" fillId="11" borderId="39" xfId="0" applyNumberFormat="1" applyFont="1" applyFill="1" applyBorder="1" applyAlignment="1" applyProtection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1" fillId="11" borderId="25" xfId="0" applyNumberFormat="1" applyFont="1" applyFill="1" applyBorder="1" applyAlignment="1" applyProtection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1" fillId="11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11" borderId="7" xfId="0" applyNumberFormat="1" applyFont="1" applyFill="1" applyBorder="1" applyAlignment="1" applyProtection="1">
      <alignment horizontal="center" vertical="center"/>
    </xf>
    <xf numFmtId="0" fontId="11" fillId="10" borderId="33" xfId="0" applyFont="1" applyFill="1" applyBorder="1" applyAlignment="1" applyProtection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11" borderId="15" xfId="0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5" borderId="16" xfId="0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10" borderId="60" xfId="0" applyFont="1" applyFill="1" applyBorder="1" applyAlignment="1" applyProtection="1">
      <alignment horizontal="center" vertical="center"/>
    </xf>
    <xf numFmtId="0" fontId="11" fillId="10" borderId="63" xfId="0" applyFont="1" applyFill="1" applyBorder="1" applyAlignment="1" applyProtection="1">
      <alignment horizontal="center" vertical="center"/>
    </xf>
    <xf numFmtId="0" fontId="11" fillId="10" borderId="65" xfId="0" applyFont="1" applyFill="1" applyBorder="1" applyAlignment="1" applyProtection="1">
      <alignment horizontal="center" vertical="center"/>
    </xf>
    <xf numFmtId="0" fontId="11" fillId="10" borderId="64" xfId="0" applyFont="1" applyFill="1" applyBorder="1" applyAlignment="1" applyProtection="1">
      <alignment horizontal="center" vertical="center"/>
    </xf>
    <xf numFmtId="0" fontId="11" fillId="10" borderId="71" xfId="0" applyFont="1" applyFill="1" applyBorder="1" applyAlignment="1" applyProtection="1">
      <alignment horizontal="center" vertical="center"/>
    </xf>
    <xf numFmtId="0" fontId="11" fillId="10" borderId="72" xfId="0" applyFont="1" applyFill="1" applyBorder="1" applyAlignment="1" applyProtection="1">
      <alignment horizontal="center" vertical="center"/>
    </xf>
    <xf numFmtId="0" fontId="11" fillId="10" borderId="66" xfId="0" applyFont="1" applyFill="1" applyBorder="1" applyAlignment="1" applyProtection="1">
      <alignment horizontal="center" vertical="center"/>
    </xf>
    <xf numFmtId="0" fontId="11" fillId="10" borderId="67" xfId="0" applyFont="1" applyFill="1" applyBorder="1" applyAlignment="1" applyProtection="1">
      <alignment horizontal="center" vertical="center"/>
    </xf>
    <xf numFmtId="0" fontId="11" fillId="10" borderId="68" xfId="0" applyFont="1" applyFill="1" applyBorder="1" applyAlignment="1" applyProtection="1">
      <alignment horizontal="center" vertical="center"/>
    </xf>
    <xf numFmtId="0" fontId="11" fillId="10" borderId="69" xfId="0" applyFont="1" applyFill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vertical="center"/>
    </xf>
    <xf numFmtId="0" fontId="11" fillId="10" borderId="61" xfId="0" applyFont="1" applyFill="1" applyBorder="1" applyAlignment="1" applyProtection="1">
      <alignment horizontal="center" vertical="center"/>
    </xf>
    <xf numFmtId="1" fontId="1" fillId="0" borderId="39" xfId="0" applyNumberFormat="1" applyFont="1" applyFill="1" applyBorder="1" applyAlignment="1" applyProtection="1">
      <alignment horizontal="center" vertical="center"/>
    </xf>
    <xf numFmtId="1" fontId="0" fillId="0" borderId="39" xfId="0" applyNumberFormat="1" applyFill="1" applyBorder="1" applyAlignment="1" applyProtection="1">
      <alignment horizontal="center" vertical="center"/>
    </xf>
    <xf numFmtId="1" fontId="1" fillId="0" borderId="41" xfId="0" applyNumberFormat="1" applyFont="1" applyFill="1" applyBorder="1" applyAlignment="1" applyProtection="1">
      <alignment horizontal="center" vertical="center"/>
    </xf>
    <xf numFmtId="1" fontId="0" fillId="0" borderId="42" xfId="0" applyNumberFormat="1" applyFill="1" applyBorder="1" applyAlignment="1" applyProtection="1">
      <alignment horizontal="center" vertical="center"/>
    </xf>
    <xf numFmtId="1" fontId="0" fillId="0" borderId="43" xfId="0" applyNumberFormat="1" applyFill="1" applyBorder="1" applyAlignment="1" applyProtection="1">
      <alignment horizontal="center" vertical="center"/>
    </xf>
    <xf numFmtId="1" fontId="1" fillId="0" borderId="40" xfId="0" applyNumberFormat="1" applyFont="1" applyFill="1" applyBorder="1" applyAlignment="1" applyProtection="1">
      <alignment horizontal="center" vertical="center"/>
    </xf>
    <xf numFmtId="1" fontId="0" fillId="0" borderId="40" xfId="0" applyNumberFormat="1" applyFill="1" applyBorder="1" applyAlignment="1" applyProtection="1">
      <alignment horizontal="center" vertical="center"/>
    </xf>
    <xf numFmtId="14" fontId="8" fillId="11" borderId="10" xfId="0" applyNumberFormat="1" applyFont="1" applyFill="1" applyBorder="1" applyAlignment="1" applyProtection="1">
      <alignment horizontal="center" vertical="center"/>
    </xf>
    <xf numFmtId="0" fontId="0" fillId="11" borderId="10" xfId="0" applyFill="1" applyBorder="1" applyAlignment="1" applyProtection="1">
      <alignment horizontal="center" vertical="center"/>
    </xf>
    <xf numFmtId="0" fontId="0" fillId="11" borderId="14" xfId="0" applyFill="1" applyBorder="1" applyAlignment="1" applyProtection="1">
      <alignment horizontal="center" vertical="center"/>
    </xf>
    <xf numFmtId="0" fontId="0" fillId="11" borderId="20" xfId="0" applyFill="1" applyBorder="1" applyAlignment="1" applyProtection="1">
      <alignment horizontal="right" vertical="center"/>
    </xf>
    <xf numFmtId="0" fontId="11" fillId="10" borderId="70" xfId="0" applyFont="1" applyFill="1" applyBorder="1" applyAlignment="1" applyProtection="1">
      <alignment horizontal="center" vertical="center"/>
    </xf>
    <xf numFmtId="0" fontId="10" fillId="11" borderId="10" xfId="0" applyFont="1" applyFill="1" applyBorder="1" applyAlignment="1" applyProtection="1">
      <alignment horizontal="left" vertical="center"/>
    </xf>
    <xf numFmtId="0" fontId="0" fillId="11" borderId="10" xfId="0" applyFill="1" applyBorder="1" applyAlignment="1" applyProtection="1">
      <alignment horizontal="left" vertical="center"/>
    </xf>
    <xf numFmtId="0" fontId="8" fillId="11" borderId="13" xfId="0" applyFont="1" applyFill="1" applyBorder="1" applyAlignment="1" applyProtection="1">
      <alignment vertical="center"/>
    </xf>
    <xf numFmtId="0" fontId="9" fillId="0" borderId="15" xfId="0" applyFont="1" applyBorder="1" applyAlignment="1">
      <alignment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/>
    </xf>
    <xf numFmtId="164" fontId="1" fillId="11" borderId="32" xfId="0" applyNumberFormat="1" applyFont="1" applyFill="1" applyBorder="1" applyAlignment="1" applyProtection="1">
      <alignment horizontal="center" vertical="center"/>
    </xf>
    <xf numFmtId="164" fontId="0" fillId="8" borderId="27" xfId="0" applyNumberFormat="1" applyFill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8" borderId="3" xfId="0" applyNumberFormat="1" applyFill="1" applyBorder="1" applyAlignment="1" applyProtection="1">
      <alignment horizontal="center" vertical="center"/>
      <protection locked="0"/>
    </xf>
    <xf numFmtId="164" fontId="0" fillId="8" borderId="3" xfId="0" applyNumberFormat="1" applyFont="1" applyFill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locked="0"/>
    </xf>
    <xf numFmtId="164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8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Protection="1"/>
    <xf numFmtId="0" fontId="0" fillId="11" borderId="1" xfId="0" applyFill="1" applyBorder="1" applyProtection="1"/>
    <xf numFmtId="0" fontId="8" fillId="11" borderId="1" xfId="0" applyFont="1" applyFill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1" fillId="10" borderId="1" xfId="0" applyFont="1" applyFill="1" applyBorder="1" applyAlignment="1" applyProtection="1">
      <alignment horizontal="left" vertical="center"/>
    </xf>
    <xf numFmtId="0" fontId="1" fillId="11" borderId="1" xfId="0" applyFont="1" applyFill="1" applyBorder="1" applyAlignment="1" applyProtection="1">
      <alignment horizontal="right" vertical="center"/>
    </xf>
    <xf numFmtId="0" fontId="1" fillId="11" borderId="1" xfId="0" applyFont="1" applyFill="1" applyBorder="1" applyAlignment="1" applyProtection="1">
      <alignment horizontal="left" vertical="center"/>
    </xf>
    <xf numFmtId="0" fontId="4" fillId="4" borderId="1" xfId="0" applyFont="1" applyFill="1" applyBorder="1" applyProtection="1">
      <protection locked="0"/>
    </xf>
    <xf numFmtId="49" fontId="11" fillId="10" borderId="78" xfId="0" applyNumberFormat="1" applyFont="1" applyFill="1" applyBorder="1" applyAlignment="1" applyProtection="1">
      <alignment horizontal="center" vertical="center"/>
    </xf>
    <xf numFmtId="0" fontId="0" fillId="8" borderId="22" xfId="0" applyFont="1" applyFill="1" applyBorder="1" applyAlignment="1" applyProtection="1">
      <alignment horizontal="left" vertical="center" wrapText="1"/>
    </xf>
    <xf numFmtId="0" fontId="0" fillId="0" borderId="0" xfId="0" applyBorder="1" applyProtection="1">
      <protection locked="0"/>
    </xf>
    <xf numFmtId="0" fontId="10" fillId="5" borderId="0" xfId="0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/>
    </xf>
    <xf numFmtId="0" fontId="1" fillId="11" borderId="11" xfId="0" applyFont="1" applyFill="1" applyBorder="1" applyAlignment="1" applyProtection="1">
      <alignment vertical="center"/>
    </xf>
    <xf numFmtId="164" fontId="17" fillId="0" borderId="3" xfId="0" applyNumberFormat="1" applyFont="1" applyBorder="1" applyAlignment="1" applyProtection="1">
      <alignment horizontal="center" vertical="center"/>
      <protection locked="0"/>
    </xf>
    <xf numFmtId="164" fontId="17" fillId="8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GREEN" xfId="1"/>
    <cellStyle name="Normal" xfId="0" builtinId="0"/>
    <cellStyle name="RED" xfId="2"/>
  </cellStyles>
  <dxfs count="10"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ill>
        <patternFill>
          <bgColor rgb="FFFFCC00"/>
        </patternFill>
      </fill>
    </dxf>
    <dxf>
      <fill>
        <patternFill>
          <bgColor theme="0" tint="-0.14996795556505021"/>
        </patternFill>
      </fill>
    </dxf>
    <dxf>
      <fill>
        <patternFill>
          <bgColor rgb="FFCC990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mruColors>
      <color rgb="FFFFCC00"/>
      <color rgb="FFCC9900"/>
      <color rgb="FFEE3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2</xdr:col>
      <xdr:colOff>1285875</xdr:colOff>
      <xdr:row>10</xdr:row>
      <xdr:rowOff>47625</xdr:rowOff>
    </xdr:to>
    <xdr:pic>
      <xdr:nvPicPr>
        <xdr:cNvPr id="2" name="Picture 1" descr="https://fbcdn-profile-a.akamaihd.net/hprofile-ak-ash2/v/t1.0-1/c114.39.492.492/s160x160/602038_617920384901162_1338054224_n.jpg?oh=8fb47e60e51f6908aecfb1e4734bf5de&amp;oe=55AB7C9C&amp;__gda__=1438430887_c6cbf327de79abef078c36f73d5888b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0975"/>
          <a:ext cx="1800225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47625</xdr:rowOff>
    </xdr:from>
    <xdr:to>
      <xdr:col>2</xdr:col>
      <xdr:colOff>1295400</xdr:colOff>
      <xdr:row>10</xdr:row>
      <xdr:rowOff>47625</xdr:rowOff>
    </xdr:to>
    <xdr:pic>
      <xdr:nvPicPr>
        <xdr:cNvPr id="2" name="Picture 1" descr="https://fbcdn-profile-a.akamaihd.net/hprofile-ak-ash2/v/t1.0-1/c114.39.492.492/s160x160/602038_617920384901162_1338054224_n.jpg?oh=8fb47e60e51f6908aecfb1e4734bf5de&amp;oe=55AB7C9C&amp;__gda__=1438430887_c6cbf327de79abef078c36f73d5888b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0975"/>
          <a:ext cx="1800225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9"/>
  <sheetViews>
    <sheetView topLeftCell="A3" workbookViewId="0">
      <selection activeCell="D13" sqref="D13"/>
    </sheetView>
  </sheetViews>
  <sheetFormatPr defaultColWidth="11.5703125" defaultRowHeight="18" x14ac:dyDescent="0.25"/>
  <cols>
    <col min="1" max="1" width="4.140625" customWidth="1"/>
    <col min="2" max="2" width="32.7109375" style="15" customWidth="1"/>
    <col min="3" max="3" width="25.85546875" style="15" customWidth="1"/>
    <col min="4" max="7" width="21.140625" style="15" customWidth="1"/>
  </cols>
  <sheetData>
    <row r="2" spans="2:7" ht="165.75" customHeight="1" x14ac:dyDescent="0.2">
      <c r="B2" s="226" t="s">
        <v>102</v>
      </c>
      <c r="C2" s="227"/>
      <c r="D2" s="227"/>
      <c r="E2" s="227"/>
      <c r="F2" s="227"/>
      <c r="G2" s="228"/>
    </row>
    <row r="4" spans="2:7" x14ac:dyDescent="0.25">
      <c r="B4" s="208"/>
      <c r="C4" s="209"/>
      <c r="D4" s="209"/>
      <c r="E4" s="209"/>
      <c r="F4" s="209"/>
      <c r="G4" s="210"/>
    </row>
    <row r="5" spans="2:7" x14ac:dyDescent="0.25">
      <c r="B5" s="205" t="s">
        <v>43</v>
      </c>
      <c r="C5" s="223" t="s">
        <v>48</v>
      </c>
      <c r="D5" s="224"/>
      <c r="E5" s="225"/>
      <c r="F5" s="206" t="s">
        <v>42</v>
      </c>
      <c r="G5" s="207">
        <v>42441</v>
      </c>
    </row>
    <row r="6" spans="2:7" x14ac:dyDescent="0.25">
      <c r="B6" s="211"/>
      <c r="C6" s="212"/>
      <c r="D6" s="212"/>
      <c r="E6" s="212"/>
      <c r="F6" s="212"/>
      <c r="G6" s="213"/>
    </row>
    <row r="7" spans="2:7" x14ac:dyDescent="0.25">
      <c r="B7" s="214"/>
      <c r="C7" s="215" t="s">
        <v>14</v>
      </c>
      <c r="D7" s="212"/>
      <c r="E7" s="212"/>
      <c r="F7" s="212"/>
      <c r="G7" s="213"/>
    </row>
    <row r="8" spans="2:7" x14ac:dyDescent="0.25">
      <c r="B8" s="205" t="s">
        <v>1</v>
      </c>
      <c r="C8" s="204" t="s">
        <v>108</v>
      </c>
      <c r="D8" s="212"/>
      <c r="E8" s="212"/>
      <c r="F8" s="212"/>
      <c r="G8" s="213"/>
    </row>
    <row r="9" spans="2:7" x14ac:dyDescent="0.25">
      <c r="B9" s="216" t="s">
        <v>2</v>
      </c>
      <c r="C9" s="204" t="s">
        <v>106</v>
      </c>
      <c r="D9" s="212"/>
      <c r="E9" s="212"/>
      <c r="F9" s="212"/>
      <c r="G9" s="213"/>
    </row>
    <row r="10" spans="2:7" x14ac:dyDescent="0.25">
      <c r="B10" s="216" t="s">
        <v>3</v>
      </c>
      <c r="C10" s="204" t="s">
        <v>110</v>
      </c>
      <c r="D10" s="212"/>
      <c r="E10" s="212"/>
      <c r="F10" s="212"/>
      <c r="G10" s="213"/>
    </row>
    <row r="11" spans="2:7" x14ac:dyDescent="0.25">
      <c r="B11" s="216" t="s">
        <v>4</v>
      </c>
      <c r="C11" s="204" t="s">
        <v>109</v>
      </c>
      <c r="D11" s="212"/>
      <c r="E11" s="212"/>
      <c r="F11" s="212"/>
      <c r="G11" s="213"/>
    </row>
    <row r="12" spans="2:7" x14ac:dyDescent="0.25">
      <c r="B12" s="216" t="s">
        <v>5</v>
      </c>
      <c r="C12" s="204" t="s">
        <v>111</v>
      </c>
      <c r="D12" s="212"/>
      <c r="E12" s="212"/>
      <c r="F12" s="212"/>
      <c r="G12" s="213"/>
    </row>
    <row r="13" spans="2:7" x14ac:dyDescent="0.25">
      <c r="B13" s="216" t="s">
        <v>6</v>
      </c>
      <c r="C13" s="204" t="s">
        <v>107</v>
      </c>
      <c r="D13" s="212"/>
      <c r="E13" s="212"/>
      <c r="F13" s="212"/>
      <c r="G13" s="213"/>
    </row>
    <row r="14" spans="2:7" x14ac:dyDescent="0.25">
      <c r="B14" s="217"/>
      <c r="C14" s="218"/>
      <c r="D14" s="218"/>
      <c r="E14" s="218"/>
      <c r="F14" s="218"/>
      <c r="G14" s="219"/>
    </row>
    <row r="15" spans="2:7" x14ac:dyDescent="0.25">
      <c r="B15" s="16"/>
    </row>
    <row r="16" spans="2:7" x14ac:dyDescent="0.25">
      <c r="B16" s="197" t="s">
        <v>46</v>
      </c>
      <c r="C16" s="198">
        <f>COUNTA(C8:C13)</f>
        <v>6</v>
      </c>
    </row>
    <row r="17" spans="2:3" x14ac:dyDescent="0.25">
      <c r="B17" s="199"/>
      <c r="C17" s="200"/>
    </row>
    <row r="18" spans="2:3" x14ac:dyDescent="0.25">
      <c r="B18" s="199" t="s">
        <v>44</v>
      </c>
      <c r="C18" s="201">
        <f>C16*(C16+1)/2</f>
        <v>21</v>
      </c>
    </row>
    <row r="19" spans="2:3" x14ac:dyDescent="0.25">
      <c r="B19" s="202" t="s">
        <v>45</v>
      </c>
      <c r="C19" s="203">
        <f>43*C18</f>
        <v>903</v>
      </c>
    </row>
  </sheetData>
  <customSheetViews>
    <customSheetView guid="{824389BB-46E7-4F78-9985-C8DE698AD3F1}" fitToPage="1">
      <selection sqref="A1:XFD1048576"/>
      <pageMargins left="0.78749999999999998" right="0.78749999999999998" top="1.0249999999999999" bottom="1.0249999999999999" header="0.78749999999999998" footer="0.78749999999999998"/>
      <pageSetup paperSize="9" fitToHeight="2" orientation="landscape" horizontalDpi="300" verticalDpi="300"/>
      <headerFooter alignWithMargins="0">
        <oddHeader>&amp;C&amp;A</oddHeader>
        <oddFooter>&amp;CPage &amp;P of &amp;N</oddFooter>
      </headerFooter>
    </customSheetView>
  </customSheetViews>
  <mergeCells count="2">
    <mergeCell ref="C5:E5"/>
    <mergeCell ref="B2:G2"/>
  </mergeCells>
  <phoneticPr fontId="2" type="noConversion"/>
  <pageMargins left="0.78749999999999998" right="0.78749999999999998" top="1.0249999999999999" bottom="1.0249999999999999" header="0.78749999999999998" footer="0.78749999999999998"/>
  <pageSetup paperSize="9" fitToHeight="2" orientation="landscape" horizontalDpi="300" verticalDpi="300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95"/>
  <sheetViews>
    <sheetView tabSelected="1" zoomScaleNormal="100" workbookViewId="0">
      <pane ySplit="12" topLeftCell="A13" activePane="bottomLeft" state="frozen"/>
      <selection pane="bottomLeft" activeCell="D61" sqref="D61"/>
    </sheetView>
  </sheetViews>
  <sheetFormatPr defaultColWidth="9.28515625" defaultRowHeight="12.75" x14ac:dyDescent="0.2"/>
  <cols>
    <col min="1" max="1" width="2" style="1" customWidth="1"/>
    <col min="2" max="2" width="8.42578125" style="1" customWidth="1"/>
    <col min="3" max="3" width="36.85546875" style="1" bestFit="1" customWidth="1"/>
    <col min="4" max="4" width="36.85546875" style="318" customWidth="1"/>
    <col min="5" max="5" width="8.7109375" style="2" customWidth="1"/>
    <col min="6" max="7" width="7.28515625" style="1" customWidth="1"/>
    <col min="8" max="8" width="3.7109375" style="1" customWidth="1"/>
    <col min="9" max="9" width="8.7109375" style="2" customWidth="1"/>
    <col min="10" max="11" width="7.28515625" style="1" customWidth="1"/>
    <col min="12" max="12" width="3.7109375" style="1" customWidth="1"/>
    <col min="13" max="13" width="8.7109375" style="2" customWidth="1"/>
    <col min="14" max="15" width="7.28515625" style="1" customWidth="1"/>
    <col min="16" max="16" width="3.7109375" style="1" customWidth="1"/>
    <col min="17" max="17" width="8.7109375" style="2" customWidth="1"/>
    <col min="18" max="19" width="7.28515625" style="1" customWidth="1"/>
    <col min="20" max="20" width="3.7109375" style="1" customWidth="1"/>
    <col min="21" max="21" width="8.7109375" style="2" customWidth="1"/>
    <col min="22" max="23" width="7.28515625" style="1" customWidth="1"/>
    <col min="24" max="24" width="3.7109375" style="1" customWidth="1"/>
    <col min="25" max="25" width="8.7109375" style="2" customWidth="1"/>
    <col min="26" max="27" width="7.28515625" style="1" customWidth="1"/>
    <col min="28" max="28" width="3.7109375" style="1" customWidth="1"/>
    <col min="29" max="30" width="6.28515625" style="1" customWidth="1"/>
    <col min="31" max="31" width="8.140625" style="1" bestFit="1" customWidth="1"/>
    <col min="32" max="32" width="9.28515625" style="1" hidden="1" customWidth="1"/>
    <col min="33" max="33" width="8.140625" style="1" hidden="1" customWidth="1"/>
    <col min="34" max="34" width="33.140625" style="1" hidden="1" customWidth="1"/>
    <col min="35" max="38" width="5.28515625" style="1" hidden="1" customWidth="1"/>
    <col min="39" max="40" width="9.28515625" style="1" hidden="1" customWidth="1"/>
    <col min="41" max="41" width="27" style="1" hidden="1" customWidth="1"/>
    <col min="42" max="47" width="9.28515625" style="1" hidden="1" customWidth="1"/>
    <col min="48" max="48" width="7.42578125" style="1" hidden="1" customWidth="1"/>
    <col min="49" max="49" width="0" style="1" hidden="1" customWidth="1"/>
    <col min="50" max="16384" width="9.28515625" style="1"/>
  </cols>
  <sheetData>
    <row r="1" spans="1:48" ht="10.5" customHeight="1" thickBot="1" x14ac:dyDescent="0.25">
      <c r="D1" s="331"/>
    </row>
    <row r="2" spans="1:48" s="8" customFormat="1" ht="44.25" customHeight="1" thickBot="1" x14ac:dyDescent="0.25">
      <c r="B2" s="33"/>
      <c r="C2" s="65"/>
      <c r="D2" s="332"/>
      <c r="E2" s="259" t="str">
        <f>'GALA DETAILS'!C5</f>
        <v>Simon Watson Memorial Gala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17"/>
      <c r="Z2" s="248" t="s">
        <v>49</v>
      </c>
      <c r="AA2" s="248"/>
      <c r="AB2" s="248">
        <f>'GALA DETAILS'!G5</f>
        <v>42441</v>
      </c>
      <c r="AC2" s="248"/>
      <c r="AD2" s="248"/>
      <c r="AE2" s="249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48" ht="13.5" hidden="1" thickBot="1" x14ac:dyDescent="0.25">
      <c r="B3" s="128" t="s">
        <v>0</v>
      </c>
      <c r="C3" s="7">
        <f>'GALA DETAILS'!C16</f>
        <v>6</v>
      </c>
      <c r="D3" s="333"/>
      <c r="E3" s="125"/>
      <c r="F3" s="3"/>
      <c r="G3" s="3"/>
      <c r="H3" s="3"/>
      <c r="I3" s="125"/>
      <c r="J3" s="3"/>
      <c r="K3" s="3"/>
      <c r="L3" s="3"/>
      <c r="M3" s="125"/>
      <c r="N3" s="3"/>
      <c r="O3" s="3"/>
      <c r="P3" s="3"/>
      <c r="Q3" s="125"/>
      <c r="R3" s="3"/>
      <c r="S3" s="3"/>
      <c r="T3" s="3"/>
      <c r="U3" s="125"/>
      <c r="V3" s="3"/>
      <c r="W3" s="3"/>
      <c r="X3" s="3"/>
      <c r="Y3" s="125"/>
      <c r="Z3" s="126"/>
      <c r="AA3" s="126"/>
      <c r="AB3" s="3"/>
      <c r="AC3" s="3"/>
      <c r="AD3" s="3"/>
      <c r="AE3" s="127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15" customHeight="1" thickBot="1" x14ac:dyDescent="0.25">
      <c r="B4" s="42"/>
      <c r="C4" s="7"/>
      <c r="D4" s="333"/>
      <c r="E4" s="283" t="s">
        <v>1</v>
      </c>
      <c r="F4" s="251"/>
      <c r="G4" s="251"/>
      <c r="H4" s="257"/>
      <c r="I4" s="250" t="s">
        <v>2</v>
      </c>
      <c r="J4" s="251"/>
      <c r="K4" s="251"/>
      <c r="L4" s="257"/>
      <c r="M4" s="250" t="s">
        <v>3</v>
      </c>
      <c r="N4" s="251"/>
      <c r="O4" s="251"/>
      <c r="P4" s="257"/>
      <c r="Q4" s="250" t="s">
        <v>4</v>
      </c>
      <c r="R4" s="251"/>
      <c r="S4" s="251"/>
      <c r="T4" s="257"/>
      <c r="U4" s="250" t="s">
        <v>5</v>
      </c>
      <c r="V4" s="251"/>
      <c r="W4" s="251"/>
      <c r="X4" s="257"/>
      <c r="Y4" s="250" t="s">
        <v>6</v>
      </c>
      <c r="Z4" s="251"/>
      <c r="AA4" s="251"/>
      <c r="AB4" s="258"/>
      <c r="AC4" s="47"/>
      <c r="AD4" s="47"/>
      <c r="AE4" s="48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s="38" customFormat="1" ht="15" customHeight="1" thickBot="1" x14ac:dyDescent="0.25">
      <c r="B5" s="57"/>
      <c r="C5" s="39"/>
      <c r="D5" s="47"/>
      <c r="E5" s="329" t="str">
        <f>'GALA DETAILS'!C8</f>
        <v>Beachfield</v>
      </c>
      <c r="F5" s="246"/>
      <c r="G5" s="246"/>
      <c r="H5" s="262"/>
      <c r="I5" s="245" t="str">
        <f>'GALA DETAILS'!C9</f>
        <v>Black Lion</v>
      </c>
      <c r="J5" s="246"/>
      <c r="K5" s="246"/>
      <c r="L5" s="262"/>
      <c r="M5" s="245" t="str">
        <f>'GALA DETAILS'!C10</f>
        <v>Larkfield</v>
      </c>
      <c r="N5" s="246"/>
      <c r="O5" s="246"/>
      <c r="P5" s="262"/>
      <c r="Q5" s="245" t="str">
        <f>'GALA DETAILS'!C11</f>
        <v>Sheerness</v>
      </c>
      <c r="R5" s="246"/>
      <c r="S5" s="246"/>
      <c r="T5" s="262"/>
      <c r="U5" s="245" t="str">
        <f>'GALA DETAILS'!C12</f>
        <v>Sittingbourne</v>
      </c>
      <c r="V5" s="246"/>
      <c r="W5" s="246"/>
      <c r="X5" s="262"/>
      <c r="Y5" s="245" t="str">
        <f>'GALA DETAILS'!C13</f>
        <v>Herne Bay</v>
      </c>
      <c r="Z5" s="246"/>
      <c r="AA5" s="246"/>
      <c r="AB5" s="247"/>
      <c r="AC5" s="47"/>
      <c r="AD5" s="47"/>
      <c r="AE5" s="48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</row>
    <row r="6" spans="1:48" s="38" customFormat="1" ht="7.5" customHeight="1" thickBot="1" x14ac:dyDescent="0.25">
      <c r="B6" s="57"/>
      <c r="C6" s="39"/>
      <c r="D6" s="47"/>
      <c r="E6" s="309"/>
      <c r="F6" s="78"/>
      <c r="G6" s="78"/>
      <c r="H6" s="79"/>
      <c r="I6" s="77"/>
      <c r="J6" s="80"/>
      <c r="K6" s="80"/>
      <c r="L6" s="81"/>
      <c r="M6" s="77"/>
      <c r="N6" s="80"/>
      <c r="O6" s="80"/>
      <c r="P6" s="81"/>
      <c r="Q6" s="77"/>
      <c r="R6" s="80"/>
      <c r="S6" s="80"/>
      <c r="T6" s="81"/>
      <c r="U6" s="77"/>
      <c r="V6" s="80"/>
      <c r="W6" s="80"/>
      <c r="X6" s="81"/>
      <c r="Y6" s="77"/>
      <c r="Z6" s="80"/>
      <c r="AA6" s="80"/>
      <c r="AB6" s="81"/>
      <c r="AC6" s="47"/>
      <c r="AD6" s="47"/>
      <c r="AE6" s="48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ht="15" customHeight="1" thickBot="1" x14ac:dyDescent="0.3">
      <c r="B7" s="35"/>
      <c r="C7" s="34"/>
      <c r="D7" s="34"/>
      <c r="E7" s="310"/>
      <c r="F7" s="56" t="s">
        <v>51</v>
      </c>
      <c r="G7" s="56" t="s">
        <v>55</v>
      </c>
      <c r="H7" s="55"/>
      <c r="I7" s="55"/>
      <c r="J7" s="51" t="s">
        <v>51</v>
      </c>
      <c r="K7" s="51" t="s">
        <v>55</v>
      </c>
      <c r="L7" s="55"/>
      <c r="M7" s="55"/>
      <c r="N7" s="51" t="s">
        <v>51</v>
      </c>
      <c r="O7" s="51" t="s">
        <v>55</v>
      </c>
      <c r="P7" s="55"/>
      <c r="Q7" s="55"/>
      <c r="R7" s="51" t="s">
        <v>51</v>
      </c>
      <c r="S7" s="51" t="s">
        <v>55</v>
      </c>
      <c r="T7" s="55"/>
      <c r="U7" s="55"/>
      <c r="V7" s="51" t="s">
        <v>51</v>
      </c>
      <c r="W7" s="51" t="s">
        <v>55</v>
      </c>
      <c r="X7" s="55"/>
      <c r="Y7" s="55"/>
      <c r="Z7" s="51" t="s">
        <v>51</v>
      </c>
      <c r="AA7" s="51" t="s">
        <v>55</v>
      </c>
      <c r="AB7" s="55"/>
      <c r="AC7" s="34"/>
      <c r="AD7" s="34"/>
      <c r="AE7" s="36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 s="37" customFormat="1" ht="15" customHeight="1" thickBot="1" x14ac:dyDescent="0.25">
      <c r="B8" s="42"/>
      <c r="C8" s="41" t="s">
        <v>56</v>
      </c>
      <c r="D8" s="41"/>
      <c r="E8" s="50"/>
      <c r="F8" s="52">
        <f>RANK(G8,$AG8:$AL8,0)</f>
        <v>1</v>
      </c>
      <c r="G8" s="52">
        <f>SUM(G$13:G28)</f>
        <v>69</v>
      </c>
      <c r="H8" s="53"/>
      <c r="I8" s="53"/>
      <c r="J8" s="52">
        <f>RANK(K8,$AG8:$AL8,0)</f>
        <v>2</v>
      </c>
      <c r="K8" s="52">
        <f>SUM(K$13:K28)</f>
        <v>66</v>
      </c>
      <c r="L8" s="53"/>
      <c r="M8" s="53"/>
      <c r="N8" s="52">
        <f>RANK(O8,$AG8:$AL8,0)</f>
        <v>4</v>
      </c>
      <c r="O8" s="52">
        <f>SUM(O$13:O28)</f>
        <v>52</v>
      </c>
      <c r="P8" s="53"/>
      <c r="Q8" s="53"/>
      <c r="R8" s="52">
        <f>RANK(S8,$AG8:$AL8,0)</f>
        <v>5</v>
      </c>
      <c r="S8" s="52">
        <f>SUM(S$13:S28)</f>
        <v>45</v>
      </c>
      <c r="T8" s="53"/>
      <c r="U8" s="53"/>
      <c r="V8" s="52">
        <f>RANK(W8,$AG8:$AL8,0)</f>
        <v>6</v>
      </c>
      <c r="W8" s="52">
        <f>SUM(W$13:W28)</f>
        <v>42</v>
      </c>
      <c r="X8" s="53"/>
      <c r="Y8" s="53"/>
      <c r="Z8" s="52">
        <f>RANK(AA8,$AG8:$AL8,0)</f>
        <v>3</v>
      </c>
      <c r="AA8" s="52">
        <f>SUM(AA$13:AA28)</f>
        <v>55</v>
      </c>
      <c r="AB8" s="53"/>
      <c r="AC8" s="43"/>
      <c r="AD8" s="43"/>
      <c r="AE8" s="44"/>
      <c r="AF8" s="18"/>
      <c r="AG8" s="45">
        <f>G8</f>
        <v>69</v>
      </c>
      <c r="AH8" s="45">
        <f>K8</f>
        <v>66</v>
      </c>
      <c r="AI8" s="45">
        <f>O8</f>
        <v>52</v>
      </c>
      <c r="AJ8" s="45">
        <f>S8</f>
        <v>45</v>
      </c>
      <c r="AK8" s="45">
        <f>W8</f>
        <v>42</v>
      </c>
      <c r="AL8" s="45">
        <f>AA8</f>
        <v>55</v>
      </c>
      <c r="AM8" s="46"/>
      <c r="AN8" s="46"/>
      <c r="AO8" s="46"/>
      <c r="AP8" s="46"/>
      <c r="AQ8" s="46"/>
      <c r="AR8" s="18"/>
      <c r="AS8" s="18"/>
      <c r="AT8" s="18"/>
      <c r="AU8" s="18"/>
      <c r="AV8" s="18"/>
    </row>
    <row r="9" spans="1:48" s="37" customFormat="1" ht="15" customHeight="1" thickBot="1" x14ac:dyDescent="0.25">
      <c r="B9" s="42"/>
      <c r="C9" s="41" t="s">
        <v>57</v>
      </c>
      <c r="D9" s="41"/>
      <c r="E9" s="50"/>
      <c r="F9" s="52">
        <f>RANK(G9,$AG9:$AL9,0)</f>
        <v>1</v>
      </c>
      <c r="G9" s="52">
        <f>SUM(G$13:G44)</f>
        <v>137</v>
      </c>
      <c r="H9" s="53"/>
      <c r="I9" s="53"/>
      <c r="J9" s="52">
        <f>RANK(K9,$AG9:$AL9,0)</f>
        <v>2</v>
      </c>
      <c r="K9" s="52">
        <f>SUM(K$13:K44)</f>
        <v>135</v>
      </c>
      <c r="L9" s="53"/>
      <c r="M9" s="53"/>
      <c r="N9" s="52">
        <f>RANK(O9,$AG9:$AL9,0)</f>
        <v>3</v>
      </c>
      <c r="O9" s="52">
        <f>SUM(O$13:O44)</f>
        <v>106</v>
      </c>
      <c r="P9" s="53"/>
      <c r="Q9" s="53"/>
      <c r="R9" s="52">
        <f>RANK(S9,$AG9:$AL9,0)</f>
        <v>5</v>
      </c>
      <c r="S9" s="52">
        <f>SUM(S$13:S44)</f>
        <v>99</v>
      </c>
      <c r="T9" s="53"/>
      <c r="U9" s="53"/>
      <c r="V9" s="52">
        <f>RANK(W9,$AG9:$AL9,0)</f>
        <v>6</v>
      </c>
      <c r="W9" s="52">
        <f>SUM(W$13:W44)</f>
        <v>81</v>
      </c>
      <c r="X9" s="53"/>
      <c r="Y9" s="53"/>
      <c r="Z9" s="52">
        <f>RANK(AA9,$AG9:$AL9,0)</f>
        <v>4</v>
      </c>
      <c r="AA9" s="52">
        <f>SUM(AA$13:AA44)</f>
        <v>103</v>
      </c>
      <c r="AB9" s="53"/>
      <c r="AC9" s="43"/>
      <c r="AD9" s="43"/>
      <c r="AE9" s="44"/>
      <c r="AF9" s="18"/>
      <c r="AG9" s="45">
        <f>G9</f>
        <v>137</v>
      </c>
      <c r="AH9" s="45">
        <f>K9</f>
        <v>135</v>
      </c>
      <c r="AI9" s="45">
        <f>O9</f>
        <v>106</v>
      </c>
      <c r="AJ9" s="45">
        <f>S9</f>
        <v>99</v>
      </c>
      <c r="AK9" s="45">
        <f>W9</f>
        <v>81</v>
      </c>
      <c r="AL9" s="45">
        <f>AA9</f>
        <v>103</v>
      </c>
      <c r="AM9" s="46"/>
      <c r="AN9" s="46"/>
      <c r="AO9" s="46"/>
      <c r="AP9" s="46"/>
      <c r="AQ9" s="46"/>
      <c r="AR9" s="18"/>
      <c r="AS9" s="18"/>
      <c r="AT9" s="18"/>
      <c r="AU9" s="18"/>
      <c r="AV9" s="18"/>
    </row>
    <row r="10" spans="1:48" s="37" customFormat="1" ht="15" customHeight="1" thickBot="1" x14ac:dyDescent="0.25">
      <c r="B10" s="42"/>
      <c r="C10" s="41" t="s">
        <v>58</v>
      </c>
      <c r="D10" s="41"/>
      <c r="E10" s="50"/>
      <c r="F10" s="54">
        <f>RANK(G10,$AG10:$AL10,0)</f>
        <v>2</v>
      </c>
      <c r="G10" s="54">
        <f>SUM(G$13:G65)</f>
        <v>212</v>
      </c>
      <c r="H10" s="53"/>
      <c r="I10" s="53"/>
      <c r="J10" s="54">
        <f>RANK(K10,$AG10:$AL10,0)</f>
        <v>1</v>
      </c>
      <c r="K10" s="54">
        <f>SUM(K$13:K65)</f>
        <v>215</v>
      </c>
      <c r="L10" s="53"/>
      <c r="M10" s="53"/>
      <c r="N10" s="54">
        <f>RANK(O10,$AG10:$AL10,0)</f>
        <v>3</v>
      </c>
      <c r="O10" s="54">
        <f>SUM(O$13:O65)</f>
        <v>184</v>
      </c>
      <c r="P10" s="53"/>
      <c r="Q10" s="53"/>
      <c r="R10" s="54">
        <f>RANK(S10,$AG10:$AL10,0)</f>
        <v>5</v>
      </c>
      <c r="S10" s="54">
        <f>SUM(S$13:S65)</f>
        <v>139</v>
      </c>
      <c r="T10" s="53"/>
      <c r="U10" s="53"/>
      <c r="V10" s="54">
        <f>RANK(W10,$AG10:$AL10,0)</f>
        <v>6</v>
      </c>
      <c r="W10" s="54">
        <f>SUM(W$13:W65)</f>
        <v>129</v>
      </c>
      <c r="X10" s="53"/>
      <c r="Y10" s="53"/>
      <c r="Z10" s="54">
        <f>RANK(AA10,$AG10:$AL10,0)</f>
        <v>4</v>
      </c>
      <c r="AA10" s="54">
        <f>SUM(AA$13:AA65)</f>
        <v>150</v>
      </c>
      <c r="AB10" s="53"/>
      <c r="AC10" s="275" t="s">
        <v>59</v>
      </c>
      <c r="AD10" s="276"/>
      <c r="AE10" s="279">
        <f>'GALA DETAILS'!C18</f>
        <v>21</v>
      </c>
      <c r="AF10" s="18"/>
      <c r="AG10" s="45">
        <f>G10</f>
        <v>212</v>
      </c>
      <c r="AH10" s="45">
        <f>K10</f>
        <v>215</v>
      </c>
      <c r="AI10" s="45">
        <f>O10</f>
        <v>184</v>
      </c>
      <c r="AJ10" s="45">
        <f>S10</f>
        <v>139</v>
      </c>
      <c r="AK10" s="45">
        <f>W10</f>
        <v>129</v>
      </c>
      <c r="AL10" s="45">
        <f>AA10</f>
        <v>150</v>
      </c>
      <c r="AM10" s="46"/>
      <c r="AN10" s="46"/>
      <c r="AO10" s="46"/>
      <c r="AP10" s="46"/>
      <c r="AQ10" s="46"/>
      <c r="AR10" s="18"/>
      <c r="AS10" s="18"/>
      <c r="AT10" s="18"/>
      <c r="AU10" s="18"/>
      <c r="AV10" s="18"/>
    </row>
    <row r="11" spans="1:48" s="37" customFormat="1" ht="6.75" customHeight="1" thickBot="1" x14ac:dyDescent="0.25">
      <c r="B11" s="42"/>
      <c r="C11" s="41"/>
      <c r="D11" s="41"/>
      <c r="E11" s="309"/>
      <c r="F11" s="66"/>
      <c r="G11" s="66"/>
      <c r="H11" s="50"/>
      <c r="I11" s="49"/>
      <c r="J11" s="66"/>
      <c r="K11" s="66"/>
      <c r="L11" s="50"/>
      <c r="M11" s="49"/>
      <c r="N11" s="66"/>
      <c r="O11" s="66"/>
      <c r="P11" s="50"/>
      <c r="Q11" s="49"/>
      <c r="R11" s="66"/>
      <c r="S11" s="66"/>
      <c r="T11" s="50"/>
      <c r="U11" s="49"/>
      <c r="V11" s="66"/>
      <c r="W11" s="66"/>
      <c r="X11" s="50"/>
      <c r="Y11" s="49"/>
      <c r="Z11" s="66"/>
      <c r="AA11" s="66"/>
      <c r="AB11" s="50"/>
      <c r="AC11" s="277"/>
      <c r="AD11" s="278"/>
      <c r="AE11" s="280"/>
      <c r="AF11" s="18"/>
      <c r="AG11" s="45"/>
      <c r="AH11" s="45"/>
      <c r="AI11" s="45"/>
      <c r="AJ11" s="45"/>
      <c r="AK11" s="45"/>
      <c r="AL11" s="45"/>
      <c r="AM11" s="46"/>
      <c r="AN11" s="46"/>
      <c r="AO11" s="46"/>
      <c r="AP11" s="46"/>
      <c r="AQ11" s="46"/>
      <c r="AR11" s="18"/>
      <c r="AS11" s="18"/>
      <c r="AT11" s="18"/>
      <c r="AU11" s="18"/>
      <c r="AV11" s="18"/>
    </row>
    <row r="12" spans="1:48" s="140" customFormat="1" ht="15" customHeight="1" thickBot="1" x14ac:dyDescent="0.25">
      <c r="A12" s="136"/>
      <c r="B12" s="137" t="s">
        <v>9</v>
      </c>
      <c r="C12" s="138"/>
      <c r="D12" s="334" t="s">
        <v>133</v>
      </c>
      <c r="E12" s="311" t="s">
        <v>50</v>
      </c>
      <c r="F12" s="74" t="s">
        <v>51</v>
      </c>
      <c r="G12" s="74" t="s">
        <v>52</v>
      </c>
      <c r="H12" s="76" t="s">
        <v>61</v>
      </c>
      <c r="I12" s="73" t="s">
        <v>50</v>
      </c>
      <c r="J12" s="74" t="s">
        <v>51</v>
      </c>
      <c r="K12" s="74" t="s">
        <v>52</v>
      </c>
      <c r="L12" s="76" t="s">
        <v>61</v>
      </c>
      <c r="M12" s="73" t="s">
        <v>50</v>
      </c>
      <c r="N12" s="74" t="s">
        <v>51</v>
      </c>
      <c r="O12" s="74" t="s">
        <v>52</v>
      </c>
      <c r="P12" s="76" t="s">
        <v>61</v>
      </c>
      <c r="Q12" s="73" t="s">
        <v>50</v>
      </c>
      <c r="R12" s="74" t="s">
        <v>51</v>
      </c>
      <c r="S12" s="74" t="s">
        <v>52</v>
      </c>
      <c r="T12" s="76" t="s">
        <v>61</v>
      </c>
      <c r="U12" s="73" t="s">
        <v>50</v>
      </c>
      <c r="V12" s="74" t="s">
        <v>51</v>
      </c>
      <c r="W12" s="74" t="s">
        <v>52</v>
      </c>
      <c r="X12" s="76" t="s">
        <v>61</v>
      </c>
      <c r="Y12" s="73" t="s">
        <v>50</v>
      </c>
      <c r="Z12" s="74" t="s">
        <v>51</v>
      </c>
      <c r="AA12" s="74" t="s">
        <v>52</v>
      </c>
      <c r="AB12" s="76" t="s">
        <v>61</v>
      </c>
      <c r="AC12" s="75" t="s">
        <v>53</v>
      </c>
      <c r="AD12" s="74" t="s">
        <v>54</v>
      </c>
      <c r="AE12" s="76" t="s">
        <v>61</v>
      </c>
      <c r="AF12" s="139"/>
      <c r="AG12" s="139"/>
      <c r="AH12" s="140" t="s">
        <v>7</v>
      </c>
      <c r="AI12" s="139"/>
      <c r="AJ12" s="139"/>
      <c r="AK12" s="139"/>
      <c r="AL12" s="139"/>
      <c r="AM12" s="139"/>
      <c r="AN12" s="139"/>
      <c r="AO12" s="140" t="s">
        <v>8</v>
      </c>
      <c r="AP12" s="139"/>
      <c r="AQ12" s="139"/>
      <c r="AR12" s="139"/>
      <c r="AS12" s="139"/>
      <c r="AT12" s="139"/>
      <c r="AU12" s="139"/>
      <c r="AV12" s="139"/>
    </row>
    <row r="13" spans="1:48" s="8" customFormat="1" ht="39.950000000000003" customHeight="1" x14ac:dyDescent="0.2">
      <c r="A13" s="141"/>
      <c r="B13" s="67">
        <v>1</v>
      </c>
      <c r="C13" s="142" t="s">
        <v>60</v>
      </c>
      <c r="D13" s="330"/>
      <c r="E13" s="312" t="s">
        <v>12</v>
      </c>
      <c r="F13" s="69" t="str">
        <f t="shared" ref="F13:F62" si="0">IF(ISNUMBER(AG13),RANK(E13,$AG13:$AL13,1),"")</f>
        <v/>
      </c>
      <c r="G13" s="70">
        <f>IF(ISNUMBER(AG13),$C$3+1-(F13+(COUNTIF($AO13:$AT13,"="&amp;AO13)-1)/2),0)</f>
        <v>0</v>
      </c>
      <c r="H13" s="71" t="str">
        <f t="shared" ref="H13:H44" si="1">IF(AG13=0,IF(E13="NS","NS","err"),"ok")</f>
        <v>ok</v>
      </c>
      <c r="I13" s="68">
        <v>3.0704861111111111E-3</v>
      </c>
      <c r="J13" s="69">
        <f t="shared" ref="J13:J62" si="2">IF(ISNUMBER(AH13),RANK(I13,$AG13:$AL13,1),"")</f>
        <v>3</v>
      </c>
      <c r="K13" s="70">
        <f>IF(ISNUMBER(AH13),$C$3+1-(J13+(COUNTIF($AO13:$AT13,"="&amp;AP13)-1)/2),0)</f>
        <v>4</v>
      </c>
      <c r="L13" s="71" t="str">
        <f t="shared" ref="L13:L44" si="3">IF(AH13=0,IF(I13="NS","NS","err"),"ok")</f>
        <v>ok</v>
      </c>
      <c r="M13" s="68">
        <v>3.0241898148148151E-3</v>
      </c>
      <c r="N13" s="69">
        <f t="shared" ref="N13:N62" si="4">IF(ISNUMBER(AI13),RANK(M13,$AG13:$AL13,1),"")</f>
        <v>1</v>
      </c>
      <c r="O13" s="70">
        <f t="shared" ref="O13:O62" si="5">IF(ISNUMBER(AI13),$C$3+1-(N13+(COUNTIF($AO13:$AT13,"="&amp;AQ13)-1)/2),0)</f>
        <v>6</v>
      </c>
      <c r="P13" s="71" t="str">
        <f t="shared" ref="P13:P44" si="6">IF(AI13=0,IF(M13="NS","NS","err"),"ok")</f>
        <v>ok</v>
      </c>
      <c r="Q13" s="68">
        <v>3.2276620370370363E-3</v>
      </c>
      <c r="R13" s="69">
        <f t="shared" ref="R13:R61" si="7">IF(ISNUMBER(AJ13),RANK(Q13,$AG13:$AL13,1),"")</f>
        <v>4</v>
      </c>
      <c r="S13" s="70">
        <f t="shared" ref="S13:S44" si="8">IF(ISNUMBER(AJ13),$C$3+1-(R13+(COUNTIF($AO13:$AT13,"="&amp;AR13)-1)/2),0)</f>
        <v>3</v>
      </c>
      <c r="T13" s="71" t="str">
        <f t="shared" ref="T13:T44" si="9">IF(AJ13=0,IF(Q13="NS","NS","err"),"ok")</f>
        <v>ok</v>
      </c>
      <c r="U13" s="68" t="s">
        <v>12</v>
      </c>
      <c r="V13" s="69" t="str">
        <f t="shared" ref="V13:V62" si="10">IF(ISNUMBER(AK13),RANK(U13,$AG13:$AL13,1),"")</f>
        <v/>
      </c>
      <c r="W13" s="70">
        <f t="shared" ref="W13:W62" si="11">IF(ISNUMBER(AK13),$C$3+1-(V13+(COUNTIF($AO13:$AT13,"="&amp;AS13)-1)/2),0)</f>
        <v>0</v>
      </c>
      <c r="X13" s="71" t="str">
        <f t="shared" ref="X13:X44" si="12">IF(AK13=0,IF(U13="NS","NS","err"),"ok")</f>
        <v>ok</v>
      </c>
      <c r="Y13" s="68">
        <v>3.0346064814814814E-3</v>
      </c>
      <c r="Z13" s="69">
        <f t="shared" ref="Z13:Z62" si="13">IF(ISNUMBER(AL13),RANK(Y13,$AG13:$AL13,1),"")</f>
        <v>2</v>
      </c>
      <c r="AA13" s="70">
        <f t="shared" ref="AA13:AA62" si="14">IF(ISNUMBER(AL13),$C$3+1-(Z13+(COUNTIF($AO13:$AT13,"="&amp;AT13)-1)/2),0)</f>
        <v>5</v>
      </c>
      <c r="AB13" s="71" t="str">
        <f t="shared" ref="AB13:AB44" si="15">IF(AL13=0,IF(Y13="NS","NS","err"),"ok")</f>
        <v>ok</v>
      </c>
      <c r="AC13" s="72">
        <f t="shared" ref="AC13:AC44" si="16">$C$3-COUNTIF($AG13:$AL13,"&gt;0")</f>
        <v>2</v>
      </c>
      <c r="AD13" s="69">
        <f t="shared" ref="AD13:AD62" si="17">(1+AC13)*AC13/2</f>
        <v>3</v>
      </c>
      <c r="AE13" s="71">
        <f t="shared" ref="AE13:AE62" si="18">G13+K13+O13+S13+W13+AA13+AD13</f>
        <v>21</v>
      </c>
      <c r="AF13" s="11"/>
      <c r="AG13" s="129" t="str">
        <f t="shared" ref="AG13:AG62" si="19">IF(ISNUMBER(E13),E13,"")</f>
        <v/>
      </c>
      <c r="AH13" s="129">
        <f t="shared" ref="AH13:AH62" si="20">IF(ISNUMBER(I13),I13,"")</f>
        <v>3.0704861111111111E-3</v>
      </c>
      <c r="AI13" s="129">
        <f t="shared" ref="AI13:AI62" si="21">IF(ISNUMBER(M13),M13,"")</f>
        <v>3.0241898148148151E-3</v>
      </c>
      <c r="AJ13" s="129">
        <f t="shared" ref="AJ13:AJ62" si="22">IF(ISNUMBER(Q13),Q13,"")</f>
        <v>3.2276620370370363E-3</v>
      </c>
      <c r="AK13" s="129" t="str">
        <f t="shared" ref="AK13:AK62" si="23">IF(ISNUMBER(U13),U13,"")</f>
        <v/>
      </c>
      <c r="AL13" s="129">
        <f t="shared" ref="AL13:AL62" si="24">IF(ISNUMBER(Y13),Y13,"")</f>
        <v>3.0346064814814814E-3</v>
      </c>
      <c r="AM13" s="11"/>
      <c r="AN13" s="11"/>
      <c r="AO13" s="130" t="e">
        <f t="shared" ref="AO13:AO62" si="25">IF(AG13=0,0,RANK(AG13,$AG13:$AL13,1))</f>
        <v>#VALUE!</v>
      </c>
      <c r="AP13" s="130">
        <f t="shared" ref="AP13:AP62" si="26">IF(AH13=0,0,RANK(AH13,$AG13:$AL13,1))</f>
        <v>3</v>
      </c>
      <c r="AQ13" s="130">
        <f t="shared" ref="AQ13:AQ62" si="27">IF(AI13=0,0,RANK(AI13,$AG13:$AL13,1))</f>
        <v>1</v>
      </c>
      <c r="AR13" s="130">
        <f t="shared" ref="AR13:AR62" si="28">IF(AJ13=0,0,RANK(AJ13,$AG13:$AL13,1))</f>
        <v>4</v>
      </c>
      <c r="AS13" s="130" t="e">
        <f t="shared" ref="AS13:AS62" si="29">IF(AK13=0,0,RANK(AK13,$AG13:$AL13,1))</f>
        <v>#VALUE!</v>
      </c>
      <c r="AT13" s="130">
        <f t="shared" ref="AT13:AT62" si="30">IF(AL13=0,0,RANK(AL13,$AG13:$AL13,1))</f>
        <v>2</v>
      </c>
      <c r="AU13" s="11"/>
      <c r="AV13" s="11"/>
    </row>
    <row r="14" spans="1:48" s="37" customFormat="1" ht="20.100000000000001" customHeight="1" x14ac:dyDescent="0.2">
      <c r="B14" s="59">
        <v>2</v>
      </c>
      <c r="C14" s="192" t="s">
        <v>79</v>
      </c>
      <c r="D14" s="320" t="s">
        <v>113</v>
      </c>
      <c r="E14" s="313">
        <v>7.3599537037037036E-4</v>
      </c>
      <c r="F14" s="69">
        <f t="shared" si="0"/>
        <v>1</v>
      </c>
      <c r="G14" s="70">
        <f t="shared" ref="G14:G62" si="31">IF(ISNUMBER(AG14),$C$3+1-(F14+(COUNTIF($AO14:$AT14,"="&amp;AO14)-1)/2),0)</f>
        <v>6</v>
      </c>
      <c r="H14" s="25" t="str">
        <f t="shared" si="1"/>
        <v>ok</v>
      </c>
      <c r="I14" s="24">
        <v>7.5671296296296294E-4</v>
      </c>
      <c r="J14" s="69">
        <f t="shared" si="2"/>
        <v>2</v>
      </c>
      <c r="K14" s="70">
        <f t="shared" ref="K14:K62" si="32">IF(ISNUMBER(AH14),$C$3+1-(J14+(COUNTIF($AO14:$AT14,"="&amp;AP14)-1)/2),0)</f>
        <v>5</v>
      </c>
      <c r="L14" s="25" t="str">
        <f t="shared" si="3"/>
        <v>ok</v>
      </c>
      <c r="M14" s="24">
        <v>8.5439814814814807E-4</v>
      </c>
      <c r="N14" s="69">
        <f t="shared" si="4"/>
        <v>5</v>
      </c>
      <c r="O14" s="70">
        <f t="shared" si="5"/>
        <v>2</v>
      </c>
      <c r="P14" s="25" t="str">
        <f t="shared" si="6"/>
        <v>ok</v>
      </c>
      <c r="Q14" s="24">
        <v>8.5486111111111103E-4</v>
      </c>
      <c r="R14" s="69">
        <f t="shared" si="7"/>
        <v>6</v>
      </c>
      <c r="S14" s="6">
        <f t="shared" si="8"/>
        <v>1</v>
      </c>
      <c r="T14" s="25" t="str">
        <f t="shared" si="9"/>
        <v>ok</v>
      </c>
      <c r="U14" s="24">
        <v>8.3009259259259267E-4</v>
      </c>
      <c r="V14" s="69">
        <f t="shared" si="10"/>
        <v>4</v>
      </c>
      <c r="W14" s="70">
        <f t="shared" si="11"/>
        <v>3</v>
      </c>
      <c r="X14" s="25" t="str">
        <f t="shared" si="12"/>
        <v>ok</v>
      </c>
      <c r="Y14" s="24">
        <v>8.1307870370370377E-4</v>
      </c>
      <c r="Z14" s="69">
        <f t="shared" si="13"/>
        <v>3</v>
      </c>
      <c r="AA14" s="70">
        <f t="shared" si="14"/>
        <v>4</v>
      </c>
      <c r="AB14" s="25" t="str">
        <f t="shared" si="15"/>
        <v>ok</v>
      </c>
      <c r="AC14" s="26">
        <f t="shared" si="16"/>
        <v>0</v>
      </c>
      <c r="AD14" s="5">
        <f t="shared" si="17"/>
        <v>0</v>
      </c>
      <c r="AE14" s="22">
        <f t="shared" si="18"/>
        <v>21</v>
      </c>
      <c r="AF14" s="18"/>
      <c r="AG14" s="131">
        <f t="shared" si="19"/>
        <v>7.3599537037037036E-4</v>
      </c>
      <c r="AH14" s="131">
        <f t="shared" si="20"/>
        <v>7.5671296296296294E-4</v>
      </c>
      <c r="AI14" s="131">
        <f t="shared" si="21"/>
        <v>8.5439814814814807E-4</v>
      </c>
      <c r="AJ14" s="131">
        <f t="shared" si="22"/>
        <v>8.5486111111111103E-4</v>
      </c>
      <c r="AK14" s="131">
        <f t="shared" si="23"/>
        <v>8.3009259259259267E-4</v>
      </c>
      <c r="AL14" s="131">
        <f t="shared" si="24"/>
        <v>8.1307870370370377E-4</v>
      </c>
      <c r="AM14" s="18"/>
      <c r="AN14" s="18"/>
      <c r="AO14" s="132">
        <f t="shared" si="25"/>
        <v>1</v>
      </c>
      <c r="AP14" s="132">
        <f t="shared" si="26"/>
        <v>2</v>
      </c>
      <c r="AQ14" s="132">
        <f t="shared" si="27"/>
        <v>5</v>
      </c>
      <c r="AR14" s="132">
        <f t="shared" si="28"/>
        <v>6</v>
      </c>
      <c r="AS14" s="132">
        <f t="shared" si="29"/>
        <v>4</v>
      </c>
      <c r="AT14" s="132">
        <f t="shared" si="30"/>
        <v>3</v>
      </c>
      <c r="AU14" s="18"/>
      <c r="AV14" s="18"/>
    </row>
    <row r="15" spans="1:48" s="37" customFormat="1" ht="20.100000000000001" customHeight="1" x14ac:dyDescent="0.2">
      <c r="B15" s="58">
        <v>3</v>
      </c>
      <c r="C15" s="142" t="s">
        <v>80</v>
      </c>
      <c r="D15" s="319" t="s">
        <v>114</v>
      </c>
      <c r="E15" s="314">
        <v>6.8923611111111106E-4</v>
      </c>
      <c r="F15" s="69">
        <f t="shared" si="0"/>
        <v>1</v>
      </c>
      <c r="G15" s="70">
        <f t="shared" si="31"/>
        <v>6</v>
      </c>
      <c r="H15" s="22" t="str">
        <f t="shared" si="1"/>
        <v>ok</v>
      </c>
      <c r="I15" s="19">
        <v>7.7800925925925921E-4</v>
      </c>
      <c r="J15" s="69">
        <f t="shared" si="2"/>
        <v>5</v>
      </c>
      <c r="K15" s="70">
        <f t="shared" si="32"/>
        <v>2</v>
      </c>
      <c r="L15" s="22" t="str">
        <f t="shared" si="3"/>
        <v>ok</v>
      </c>
      <c r="M15" s="19">
        <v>7.6458333333333326E-4</v>
      </c>
      <c r="N15" s="69">
        <f t="shared" si="4"/>
        <v>3</v>
      </c>
      <c r="O15" s="70">
        <f t="shared" si="5"/>
        <v>4</v>
      </c>
      <c r="P15" s="22" t="str">
        <f t="shared" si="6"/>
        <v>ok</v>
      </c>
      <c r="Q15" s="19">
        <v>7.7731481481481477E-4</v>
      </c>
      <c r="R15" s="69">
        <f t="shared" si="7"/>
        <v>4</v>
      </c>
      <c r="S15" s="21">
        <f t="shared" si="8"/>
        <v>3</v>
      </c>
      <c r="T15" s="22" t="str">
        <f t="shared" si="9"/>
        <v>ok</v>
      </c>
      <c r="U15" s="19">
        <v>9.1620370370370369E-4</v>
      </c>
      <c r="V15" s="69">
        <f t="shared" si="10"/>
        <v>6</v>
      </c>
      <c r="W15" s="70">
        <f t="shared" si="11"/>
        <v>1</v>
      </c>
      <c r="X15" s="22" t="str">
        <f t="shared" si="12"/>
        <v>ok</v>
      </c>
      <c r="Y15" s="19">
        <v>7.1111111111111115E-4</v>
      </c>
      <c r="Z15" s="69">
        <f t="shared" si="13"/>
        <v>2</v>
      </c>
      <c r="AA15" s="70">
        <f t="shared" si="14"/>
        <v>5</v>
      </c>
      <c r="AB15" s="22" t="str">
        <f t="shared" si="15"/>
        <v>ok</v>
      </c>
      <c r="AC15" s="23">
        <f t="shared" si="16"/>
        <v>0</v>
      </c>
      <c r="AD15" s="20">
        <f t="shared" si="17"/>
        <v>0</v>
      </c>
      <c r="AE15" s="22">
        <f t="shared" si="18"/>
        <v>21</v>
      </c>
      <c r="AF15" s="18"/>
      <c r="AG15" s="131">
        <f t="shared" si="19"/>
        <v>6.8923611111111106E-4</v>
      </c>
      <c r="AH15" s="131">
        <f t="shared" si="20"/>
        <v>7.7800925925925921E-4</v>
      </c>
      <c r="AI15" s="131">
        <f t="shared" si="21"/>
        <v>7.6458333333333326E-4</v>
      </c>
      <c r="AJ15" s="131">
        <f t="shared" si="22"/>
        <v>7.7731481481481477E-4</v>
      </c>
      <c r="AK15" s="131">
        <f t="shared" si="23"/>
        <v>9.1620370370370369E-4</v>
      </c>
      <c r="AL15" s="131">
        <f t="shared" si="24"/>
        <v>7.1111111111111115E-4</v>
      </c>
      <c r="AM15" s="18"/>
      <c r="AN15" s="18"/>
      <c r="AO15" s="132">
        <f t="shared" si="25"/>
        <v>1</v>
      </c>
      <c r="AP15" s="132">
        <f t="shared" si="26"/>
        <v>5</v>
      </c>
      <c r="AQ15" s="132">
        <f t="shared" si="27"/>
        <v>3</v>
      </c>
      <c r="AR15" s="132">
        <f t="shared" si="28"/>
        <v>4</v>
      </c>
      <c r="AS15" s="132">
        <f t="shared" si="29"/>
        <v>6</v>
      </c>
      <c r="AT15" s="132">
        <f t="shared" si="30"/>
        <v>2</v>
      </c>
      <c r="AU15" s="18"/>
      <c r="AV15" s="18"/>
    </row>
    <row r="16" spans="1:48" s="37" customFormat="1" ht="20.100000000000001" customHeight="1" x14ac:dyDescent="0.2">
      <c r="B16" s="59">
        <v>4</v>
      </c>
      <c r="C16" s="192" t="s">
        <v>15</v>
      </c>
      <c r="D16" s="320" t="s">
        <v>115</v>
      </c>
      <c r="E16" s="335">
        <v>3.8993055555555553E-4</v>
      </c>
      <c r="F16" s="69">
        <f t="shared" si="0"/>
        <v>2</v>
      </c>
      <c r="G16" s="70">
        <f t="shared" si="31"/>
        <v>5</v>
      </c>
      <c r="H16" s="25" t="str">
        <f t="shared" si="1"/>
        <v>ok</v>
      </c>
      <c r="I16" s="24">
        <v>3.7754629629629623E-4</v>
      </c>
      <c r="J16" s="69">
        <f t="shared" si="2"/>
        <v>1</v>
      </c>
      <c r="K16" s="70">
        <f t="shared" si="32"/>
        <v>6</v>
      </c>
      <c r="L16" s="25" t="str">
        <f t="shared" si="3"/>
        <v>ok</v>
      </c>
      <c r="M16" s="24">
        <v>4.4918981481481481E-4</v>
      </c>
      <c r="N16" s="69">
        <f t="shared" si="4"/>
        <v>5</v>
      </c>
      <c r="O16" s="70">
        <f t="shared" si="5"/>
        <v>2</v>
      </c>
      <c r="P16" s="25" t="str">
        <f t="shared" si="6"/>
        <v>ok</v>
      </c>
      <c r="Q16" s="24">
        <v>4.1261574074074074E-4</v>
      </c>
      <c r="R16" s="69">
        <f t="shared" si="7"/>
        <v>3</v>
      </c>
      <c r="S16" s="6">
        <f t="shared" si="8"/>
        <v>4</v>
      </c>
      <c r="T16" s="25" t="str">
        <f t="shared" si="9"/>
        <v>ok</v>
      </c>
      <c r="U16" s="24" t="s">
        <v>11</v>
      </c>
      <c r="V16" s="69" t="str">
        <f t="shared" si="10"/>
        <v/>
      </c>
      <c r="W16" s="70">
        <f t="shared" si="11"/>
        <v>0</v>
      </c>
      <c r="X16" s="25" t="str">
        <f t="shared" si="12"/>
        <v>ok</v>
      </c>
      <c r="Y16" s="24">
        <v>4.3437500000000003E-4</v>
      </c>
      <c r="Z16" s="69">
        <f t="shared" si="13"/>
        <v>4</v>
      </c>
      <c r="AA16" s="70">
        <f t="shared" si="14"/>
        <v>3</v>
      </c>
      <c r="AB16" s="25" t="str">
        <f t="shared" si="15"/>
        <v>ok</v>
      </c>
      <c r="AC16" s="26">
        <f t="shared" si="16"/>
        <v>1</v>
      </c>
      <c r="AD16" s="5">
        <f t="shared" si="17"/>
        <v>1</v>
      </c>
      <c r="AE16" s="25">
        <f t="shared" si="18"/>
        <v>21</v>
      </c>
      <c r="AF16" s="18"/>
      <c r="AG16" s="131">
        <f t="shared" si="19"/>
        <v>3.8993055555555553E-4</v>
      </c>
      <c r="AH16" s="131">
        <f t="shared" si="20"/>
        <v>3.7754629629629623E-4</v>
      </c>
      <c r="AI16" s="131">
        <f t="shared" si="21"/>
        <v>4.4918981481481481E-4</v>
      </c>
      <c r="AJ16" s="131">
        <f t="shared" si="22"/>
        <v>4.1261574074074074E-4</v>
      </c>
      <c r="AK16" s="131" t="str">
        <f t="shared" si="23"/>
        <v/>
      </c>
      <c r="AL16" s="131">
        <f t="shared" si="24"/>
        <v>4.3437500000000003E-4</v>
      </c>
      <c r="AM16" s="18"/>
      <c r="AN16" s="18"/>
      <c r="AO16" s="132">
        <f t="shared" si="25"/>
        <v>2</v>
      </c>
      <c r="AP16" s="132">
        <f t="shared" si="26"/>
        <v>1</v>
      </c>
      <c r="AQ16" s="132">
        <f t="shared" si="27"/>
        <v>5</v>
      </c>
      <c r="AR16" s="132">
        <f t="shared" si="28"/>
        <v>3</v>
      </c>
      <c r="AS16" s="132" t="e">
        <f t="shared" si="29"/>
        <v>#VALUE!</v>
      </c>
      <c r="AT16" s="132">
        <f t="shared" si="30"/>
        <v>4</v>
      </c>
      <c r="AU16" s="18"/>
      <c r="AV16" s="18"/>
    </row>
    <row r="17" spans="2:48" s="37" customFormat="1" ht="20.100000000000001" customHeight="1" x14ac:dyDescent="0.2">
      <c r="B17" s="58">
        <v>5</v>
      </c>
      <c r="C17" s="142" t="s">
        <v>16</v>
      </c>
      <c r="D17" s="319" t="s">
        <v>116</v>
      </c>
      <c r="E17" s="336">
        <v>3.6226851851851855E-4</v>
      </c>
      <c r="F17" s="69">
        <f t="shared" si="0"/>
        <v>2</v>
      </c>
      <c r="G17" s="70">
        <f t="shared" si="31"/>
        <v>5</v>
      </c>
      <c r="H17" s="22" t="str">
        <f t="shared" si="1"/>
        <v>ok</v>
      </c>
      <c r="I17" s="19">
        <v>4.037037037037037E-4</v>
      </c>
      <c r="J17" s="69">
        <f t="shared" si="2"/>
        <v>4</v>
      </c>
      <c r="K17" s="70">
        <f t="shared" si="32"/>
        <v>3</v>
      </c>
      <c r="L17" s="22" t="str">
        <f t="shared" si="3"/>
        <v>ok</v>
      </c>
      <c r="M17" s="19">
        <v>3.8703703703703708E-4</v>
      </c>
      <c r="N17" s="69">
        <f t="shared" si="4"/>
        <v>3</v>
      </c>
      <c r="O17" s="70">
        <f t="shared" si="5"/>
        <v>4</v>
      </c>
      <c r="P17" s="22" t="str">
        <f t="shared" si="6"/>
        <v>ok</v>
      </c>
      <c r="Q17" s="19">
        <v>3.5196759259259258E-4</v>
      </c>
      <c r="R17" s="69">
        <f t="shared" si="7"/>
        <v>1</v>
      </c>
      <c r="S17" s="21">
        <f t="shared" si="8"/>
        <v>6</v>
      </c>
      <c r="T17" s="22" t="str">
        <f t="shared" si="9"/>
        <v>ok</v>
      </c>
      <c r="U17" s="19">
        <v>4.5162037037037046E-4</v>
      </c>
      <c r="V17" s="69">
        <f t="shared" si="10"/>
        <v>6</v>
      </c>
      <c r="W17" s="70">
        <f t="shared" si="11"/>
        <v>1</v>
      </c>
      <c r="X17" s="22" t="str">
        <f t="shared" si="12"/>
        <v>ok</v>
      </c>
      <c r="Y17" s="19">
        <v>4.4884259259259253E-4</v>
      </c>
      <c r="Z17" s="69">
        <f t="shared" si="13"/>
        <v>5</v>
      </c>
      <c r="AA17" s="70">
        <f t="shared" si="14"/>
        <v>2</v>
      </c>
      <c r="AB17" s="22" t="str">
        <f t="shared" si="15"/>
        <v>ok</v>
      </c>
      <c r="AC17" s="23">
        <f t="shared" si="16"/>
        <v>0</v>
      </c>
      <c r="AD17" s="20">
        <f t="shared" si="17"/>
        <v>0</v>
      </c>
      <c r="AE17" s="22">
        <f t="shared" si="18"/>
        <v>21</v>
      </c>
      <c r="AF17" s="18"/>
      <c r="AG17" s="131">
        <f t="shared" si="19"/>
        <v>3.6226851851851855E-4</v>
      </c>
      <c r="AH17" s="131">
        <f t="shared" si="20"/>
        <v>4.037037037037037E-4</v>
      </c>
      <c r="AI17" s="131">
        <f t="shared" si="21"/>
        <v>3.8703703703703708E-4</v>
      </c>
      <c r="AJ17" s="131">
        <f t="shared" si="22"/>
        <v>3.5196759259259258E-4</v>
      </c>
      <c r="AK17" s="131">
        <f t="shared" si="23"/>
        <v>4.5162037037037046E-4</v>
      </c>
      <c r="AL17" s="131">
        <f t="shared" si="24"/>
        <v>4.4884259259259253E-4</v>
      </c>
      <c r="AM17" s="18"/>
      <c r="AN17" s="18"/>
      <c r="AO17" s="132">
        <f t="shared" si="25"/>
        <v>2</v>
      </c>
      <c r="AP17" s="132">
        <f t="shared" si="26"/>
        <v>4</v>
      </c>
      <c r="AQ17" s="132">
        <f t="shared" si="27"/>
        <v>3</v>
      </c>
      <c r="AR17" s="132">
        <f t="shared" si="28"/>
        <v>1</v>
      </c>
      <c r="AS17" s="132">
        <f t="shared" si="29"/>
        <v>6</v>
      </c>
      <c r="AT17" s="132">
        <f t="shared" si="30"/>
        <v>5</v>
      </c>
      <c r="AU17" s="18"/>
      <c r="AV17" s="18"/>
    </row>
    <row r="18" spans="2:48" s="37" customFormat="1" ht="20.100000000000001" customHeight="1" x14ac:dyDescent="0.2">
      <c r="B18" s="59">
        <v>6</v>
      </c>
      <c r="C18" s="192" t="s">
        <v>17</v>
      </c>
      <c r="D18" s="320" t="s">
        <v>117</v>
      </c>
      <c r="E18" s="313">
        <v>5.6053240740740749E-4</v>
      </c>
      <c r="F18" s="69">
        <f t="shared" si="0"/>
        <v>6</v>
      </c>
      <c r="G18" s="70">
        <f t="shared" si="31"/>
        <v>1</v>
      </c>
      <c r="H18" s="25" t="str">
        <f t="shared" si="1"/>
        <v>ok</v>
      </c>
      <c r="I18" s="24">
        <v>5.0567129629629627E-4</v>
      </c>
      <c r="J18" s="69">
        <f t="shared" si="2"/>
        <v>3</v>
      </c>
      <c r="K18" s="70">
        <f t="shared" si="32"/>
        <v>4</v>
      </c>
      <c r="L18" s="25" t="str">
        <f t="shared" si="3"/>
        <v>ok</v>
      </c>
      <c r="M18" s="24">
        <v>5.0856481481481477E-4</v>
      </c>
      <c r="N18" s="69">
        <f t="shared" si="4"/>
        <v>4</v>
      </c>
      <c r="O18" s="70">
        <f t="shared" si="5"/>
        <v>3</v>
      </c>
      <c r="P18" s="25" t="str">
        <f t="shared" si="6"/>
        <v>ok</v>
      </c>
      <c r="Q18" s="24">
        <v>5.4884259259259263E-4</v>
      </c>
      <c r="R18" s="69">
        <f t="shared" si="7"/>
        <v>5</v>
      </c>
      <c r="S18" s="6">
        <f t="shared" si="8"/>
        <v>2</v>
      </c>
      <c r="T18" s="25" t="str">
        <f t="shared" si="9"/>
        <v>ok</v>
      </c>
      <c r="U18" s="24">
        <v>4.9328703703703698E-4</v>
      </c>
      <c r="V18" s="69">
        <f t="shared" si="10"/>
        <v>2</v>
      </c>
      <c r="W18" s="70">
        <f t="shared" si="11"/>
        <v>5</v>
      </c>
      <c r="X18" s="25" t="str">
        <f t="shared" si="12"/>
        <v>ok</v>
      </c>
      <c r="Y18" s="24">
        <v>4.8680555555555559E-4</v>
      </c>
      <c r="Z18" s="69">
        <f t="shared" si="13"/>
        <v>1</v>
      </c>
      <c r="AA18" s="70">
        <f t="shared" si="14"/>
        <v>6</v>
      </c>
      <c r="AB18" s="25" t="str">
        <f t="shared" si="15"/>
        <v>ok</v>
      </c>
      <c r="AC18" s="26">
        <f t="shared" si="16"/>
        <v>0</v>
      </c>
      <c r="AD18" s="5">
        <f t="shared" si="17"/>
        <v>0</v>
      </c>
      <c r="AE18" s="25">
        <f t="shared" si="18"/>
        <v>21</v>
      </c>
      <c r="AF18" s="18"/>
      <c r="AG18" s="131">
        <f t="shared" si="19"/>
        <v>5.6053240740740749E-4</v>
      </c>
      <c r="AH18" s="131">
        <f t="shared" si="20"/>
        <v>5.0567129629629627E-4</v>
      </c>
      <c r="AI18" s="131">
        <f t="shared" si="21"/>
        <v>5.0856481481481477E-4</v>
      </c>
      <c r="AJ18" s="131">
        <f t="shared" si="22"/>
        <v>5.4884259259259263E-4</v>
      </c>
      <c r="AK18" s="131">
        <f t="shared" si="23"/>
        <v>4.9328703703703698E-4</v>
      </c>
      <c r="AL18" s="131">
        <f t="shared" si="24"/>
        <v>4.8680555555555559E-4</v>
      </c>
      <c r="AM18" s="18"/>
      <c r="AN18" s="18"/>
      <c r="AO18" s="132">
        <f t="shared" si="25"/>
        <v>6</v>
      </c>
      <c r="AP18" s="132">
        <f t="shared" si="26"/>
        <v>3</v>
      </c>
      <c r="AQ18" s="132">
        <f t="shared" si="27"/>
        <v>4</v>
      </c>
      <c r="AR18" s="132">
        <f t="shared" si="28"/>
        <v>5</v>
      </c>
      <c r="AS18" s="132">
        <f t="shared" si="29"/>
        <v>2</v>
      </c>
      <c r="AT18" s="132">
        <f t="shared" si="30"/>
        <v>1</v>
      </c>
      <c r="AU18" s="18"/>
      <c r="AV18" s="18"/>
    </row>
    <row r="19" spans="2:48" s="37" customFormat="1" ht="20.100000000000001" customHeight="1" x14ac:dyDescent="0.2">
      <c r="B19" s="58">
        <v>7</v>
      </c>
      <c r="C19" s="142" t="s">
        <v>18</v>
      </c>
      <c r="D19" s="319" t="s">
        <v>118</v>
      </c>
      <c r="E19" s="314">
        <v>4.7395833333333334E-4</v>
      </c>
      <c r="F19" s="69">
        <f t="shared" si="0"/>
        <v>1</v>
      </c>
      <c r="G19" s="70">
        <f t="shared" si="31"/>
        <v>6</v>
      </c>
      <c r="H19" s="22" t="str">
        <f t="shared" si="1"/>
        <v>ok</v>
      </c>
      <c r="I19" s="19">
        <v>5.1944444444444445E-4</v>
      </c>
      <c r="J19" s="69">
        <f t="shared" si="2"/>
        <v>3</v>
      </c>
      <c r="K19" s="70">
        <f t="shared" si="32"/>
        <v>4</v>
      </c>
      <c r="L19" s="22" t="str">
        <f t="shared" si="3"/>
        <v>ok</v>
      </c>
      <c r="M19" s="19">
        <v>5.4502314814814821E-4</v>
      </c>
      <c r="N19" s="69">
        <f t="shared" si="4"/>
        <v>6</v>
      </c>
      <c r="O19" s="70">
        <f t="shared" si="5"/>
        <v>1</v>
      </c>
      <c r="P19" s="22" t="str">
        <f t="shared" si="6"/>
        <v>ok</v>
      </c>
      <c r="Q19" s="19">
        <v>4.7974537037037039E-4</v>
      </c>
      <c r="R19" s="69">
        <f t="shared" si="7"/>
        <v>2</v>
      </c>
      <c r="S19" s="21">
        <f t="shared" si="8"/>
        <v>5</v>
      </c>
      <c r="T19" s="22" t="str">
        <f t="shared" si="9"/>
        <v>ok</v>
      </c>
      <c r="U19" s="19">
        <v>5.3958333333333321E-4</v>
      </c>
      <c r="V19" s="69">
        <f t="shared" si="10"/>
        <v>5</v>
      </c>
      <c r="W19" s="70">
        <f t="shared" si="11"/>
        <v>2</v>
      </c>
      <c r="X19" s="22" t="str">
        <f t="shared" si="12"/>
        <v>ok</v>
      </c>
      <c r="Y19" s="19">
        <v>5.3391203703703706E-4</v>
      </c>
      <c r="Z19" s="69">
        <f t="shared" si="13"/>
        <v>4</v>
      </c>
      <c r="AA19" s="70">
        <f t="shared" si="14"/>
        <v>3</v>
      </c>
      <c r="AB19" s="22" t="str">
        <f t="shared" si="15"/>
        <v>ok</v>
      </c>
      <c r="AC19" s="23">
        <f t="shared" si="16"/>
        <v>0</v>
      </c>
      <c r="AD19" s="20">
        <f t="shared" si="17"/>
        <v>0</v>
      </c>
      <c r="AE19" s="22">
        <f t="shared" si="18"/>
        <v>21</v>
      </c>
      <c r="AF19" s="18"/>
      <c r="AG19" s="131">
        <f t="shared" si="19"/>
        <v>4.7395833333333334E-4</v>
      </c>
      <c r="AH19" s="131">
        <f t="shared" si="20"/>
        <v>5.1944444444444445E-4</v>
      </c>
      <c r="AI19" s="131">
        <f t="shared" si="21"/>
        <v>5.4502314814814821E-4</v>
      </c>
      <c r="AJ19" s="131">
        <f t="shared" si="22"/>
        <v>4.7974537037037039E-4</v>
      </c>
      <c r="AK19" s="131">
        <f t="shared" si="23"/>
        <v>5.3958333333333321E-4</v>
      </c>
      <c r="AL19" s="131">
        <f t="shared" si="24"/>
        <v>5.3391203703703706E-4</v>
      </c>
      <c r="AM19" s="18"/>
      <c r="AN19" s="18"/>
      <c r="AO19" s="132">
        <f t="shared" si="25"/>
        <v>1</v>
      </c>
      <c r="AP19" s="132">
        <f t="shared" si="26"/>
        <v>3</v>
      </c>
      <c r="AQ19" s="132">
        <f t="shared" si="27"/>
        <v>6</v>
      </c>
      <c r="AR19" s="132">
        <f t="shared" si="28"/>
        <v>2</v>
      </c>
      <c r="AS19" s="132">
        <f t="shared" si="29"/>
        <v>5</v>
      </c>
      <c r="AT19" s="132">
        <f t="shared" si="30"/>
        <v>4</v>
      </c>
      <c r="AU19" s="18"/>
      <c r="AV19" s="18"/>
    </row>
    <row r="20" spans="2:48" s="37" customFormat="1" ht="20.100000000000001" customHeight="1" x14ac:dyDescent="0.2">
      <c r="B20" s="59">
        <v>8</v>
      </c>
      <c r="C20" s="192" t="s">
        <v>81</v>
      </c>
      <c r="D20" s="320" t="s">
        <v>119</v>
      </c>
      <c r="E20" s="335">
        <v>4.7754629629629628E-4</v>
      </c>
      <c r="F20" s="69">
        <f t="shared" si="0"/>
        <v>1</v>
      </c>
      <c r="G20" s="70">
        <f t="shared" si="31"/>
        <v>6</v>
      </c>
      <c r="H20" s="25" t="str">
        <f t="shared" si="1"/>
        <v>ok</v>
      </c>
      <c r="I20" s="24">
        <v>5.0636574074074071E-4</v>
      </c>
      <c r="J20" s="69">
        <f t="shared" si="2"/>
        <v>2</v>
      </c>
      <c r="K20" s="70">
        <f t="shared" si="32"/>
        <v>5</v>
      </c>
      <c r="L20" s="25" t="str">
        <f t="shared" si="3"/>
        <v>ok</v>
      </c>
      <c r="M20" s="24">
        <v>5.4895833333333326E-4</v>
      </c>
      <c r="N20" s="69">
        <f t="shared" si="4"/>
        <v>4</v>
      </c>
      <c r="O20" s="70">
        <f t="shared" si="5"/>
        <v>3</v>
      </c>
      <c r="P20" s="25" t="str">
        <f t="shared" si="6"/>
        <v>ok</v>
      </c>
      <c r="Q20" s="24">
        <v>6.1041666666666666E-4</v>
      </c>
      <c r="R20" s="69">
        <f t="shared" si="7"/>
        <v>6</v>
      </c>
      <c r="S20" s="6">
        <f t="shared" si="8"/>
        <v>1</v>
      </c>
      <c r="T20" s="25" t="str">
        <f t="shared" si="9"/>
        <v>ok</v>
      </c>
      <c r="U20" s="24">
        <v>5.8912037037037038E-4</v>
      </c>
      <c r="V20" s="69">
        <f t="shared" si="10"/>
        <v>5</v>
      </c>
      <c r="W20" s="70">
        <f t="shared" si="11"/>
        <v>2</v>
      </c>
      <c r="X20" s="25" t="str">
        <f t="shared" si="12"/>
        <v>ok</v>
      </c>
      <c r="Y20" s="24">
        <v>5.1388888888888892E-4</v>
      </c>
      <c r="Z20" s="69">
        <f t="shared" si="13"/>
        <v>3</v>
      </c>
      <c r="AA20" s="70">
        <f t="shared" si="14"/>
        <v>4</v>
      </c>
      <c r="AB20" s="25" t="str">
        <f t="shared" si="15"/>
        <v>ok</v>
      </c>
      <c r="AC20" s="26">
        <f t="shared" si="16"/>
        <v>0</v>
      </c>
      <c r="AD20" s="5">
        <f t="shared" si="17"/>
        <v>0</v>
      </c>
      <c r="AE20" s="25">
        <f t="shared" si="18"/>
        <v>21</v>
      </c>
      <c r="AF20" s="18"/>
      <c r="AG20" s="131">
        <f t="shared" si="19"/>
        <v>4.7754629629629628E-4</v>
      </c>
      <c r="AH20" s="131">
        <f t="shared" si="20"/>
        <v>5.0636574074074071E-4</v>
      </c>
      <c r="AI20" s="131">
        <f t="shared" si="21"/>
        <v>5.4895833333333326E-4</v>
      </c>
      <c r="AJ20" s="131">
        <f t="shared" si="22"/>
        <v>6.1041666666666666E-4</v>
      </c>
      <c r="AK20" s="131">
        <f t="shared" si="23"/>
        <v>5.8912037037037038E-4</v>
      </c>
      <c r="AL20" s="131">
        <f t="shared" si="24"/>
        <v>5.1388888888888892E-4</v>
      </c>
      <c r="AM20" s="18"/>
      <c r="AN20" s="18"/>
      <c r="AO20" s="132">
        <f t="shared" si="25"/>
        <v>1</v>
      </c>
      <c r="AP20" s="132">
        <f t="shared" si="26"/>
        <v>2</v>
      </c>
      <c r="AQ20" s="132">
        <f t="shared" si="27"/>
        <v>4</v>
      </c>
      <c r="AR20" s="132">
        <f t="shared" si="28"/>
        <v>6</v>
      </c>
      <c r="AS20" s="132">
        <f t="shared" si="29"/>
        <v>5</v>
      </c>
      <c r="AT20" s="132">
        <f t="shared" si="30"/>
        <v>3</v>
      </c>
      <c r="AU20" s="18"/>
      <c r="AV20" s="18"/>
    </row>
    <row r="21" spans="2:48" s="37" customFormat="1" ht="20.100000000000001" customHeight="1" x14ac:dyDescent="0.2">
      <c r="B21" s="58">
        <v>9</v>
      </c>
      <c r="C21" s="142" t="s">
        <v>82</v>
      </c>
      <c r="D21" s="319" t="s">
        <v>120</v>
      </c>
      <c r="E21" s="336">
        <v>4.7569444444444444E-4</v>
      </c>
      <c r="F21" s="69">
        <f t="shared" si="0"/>
        <v>4</v>
      </c>
      <c r="G21" s="70">
        <f t="shared" si="31"/>
        <v>3</v>
      </c>
      <c r="H21" s="22" t="str">
        <f t="shared" si="1"/>
        <v>ok</v>
      </c>
      <c r="I21" s="19">
        <v>5.0381944444444443E-4</v>
      </c>
      <c r="J21" s="69">
        <f t="shared" si="2"/>
        <v>5</v>
      </c>
      <c r="K21" s="70">
        <f t="shared" si="32"/>
        <v>2</v>
      </c>
      <c r="L21" s="22" t="str">
        <f t="shared" si="3"/>
        <v>ok</v>
      </c>
      <c r="M21" s="19">
        <v>4.5937499999999999E-4</v>
      </c>
      <c r="N21" s="69">
        <f t="shared" si="4"/>
        <v>2</v>
      </c>
      <c r="O21" s="70">
        <f t="shared" si="5"/>
        <v>5</v>
      </c>
      <c r="P21" s="22" t="str">
        <f t="shared" si="6"/>
        <v>ok</v>
      </c>
      <c r="Q21" s="19">
        <v>6.1180555555555554E-4</v>
      </c>
      <c r="R21" s="69">
        <f t="shared" si="7"/>
        <v>6</v>
      </c>
      <c r="S21" s="21">
        <f t="shared" si="8"/>
        <v>1</v>
      </c>
      <c r="T21" s="22" t="str">
        <f t="shared" si="9"/>
        <v>ok</v>
      </c>
      <c r="U21" s="19">
        <v>4.5925925925925925E-4</v>
      </c>
      <c r="V21" s="69">
        <f t="shared" si="10"/>
        <v>1</v>
      </c>
      <c r="W21" s="70">
        <f t="shared" si="11"/>
        <v>6</v>
      </c>
      <c r="X21" s="22" t="str">
        <f t="shared" si="12"/>
        <v>ok</v>
      </c>
      <c r="Y21" s="19">
        <v>4.721064814814815E-4</v>
      </c>
      <c r="Z21" s="69">
        <f t="shared" si="13"/>
        <v>3</v>
      </c>
      <c r="AA21" s="70">
        <f t="shared" si="14"/>
        <v>4</v>
      </c>
      <c r="AB21" s="22" t="str">
        <f t="shared" si="15"/>
        <v>ok</v>
      </c>
      <c r="AC21" s="23">
        <f t="shared" si="16"/>
        <v>0</v>
      </c>
      <c r="AD21" s="20">
        <f t="shared" si="17"/>
        <v>0</v>
      </c>
      <c r="AE21" s="22">
        <f t="shared" si="18"/>
        <v>21</v>
      </c>
      <c r="AF21" s="18"/>
      <c r="AG21" s="131">
        <f t="shared" si="19"/>
        <v>4.7569444444444444E-4</v>
      </c>
      <c r="AH21" s="131">
        <f t="shared" si="20"/>
        <v>5.0381944444444443E-4</v>
      </c>
      <c r="AI21" s="131">
        <f t="shared" si="21"/>
        <v>4.5937499999999999E-4</v>
      </c>
      <c r="AJ21" s="131">
        <f t="shared" si="22"/>
        <v>6.1180555555555554E-4</v>
      </c>
      <c r="AK21" s="131">
        <f t="shared" si="23"/>
        <v>4.5925925925925925E-4</v>
      </c>
      <c r="AL21" s="131">
        <f t="shared" si="24"/>
        <v>4.721064814814815E-4</v>
      </c>
      <c r="AM21" s="18"/>
      <c r="AN21" s="18"/>
      <c r="AO21" s="132">
        <f t="shared" si="25"/>
        <v>4</v>
      </c>
      <c r="AP21" s="132">
        <f t="shared" si="26"/>
        <v>5</v>
      </c>
      <c r="AQ21" s="132">
        <f t="shared" si="27"/>
        <v>2</v>
      </c>
      <c r="AR21" s="132">
        <f t="shared" si="28"/>
        <v>6</v>
      </c>
      <c r="AS21" s="132">
        <f t="shared" si="29"/>
        <v>1</v>
      </c>
      <c r="AT21" s="132">
        <f t="shared" si="30"/>
        <v>3</v>
      </c>
      <c r="AU21" s="18"/>
      <c r="AV21" s="18"/>
    </row>
    <row r="22" spans="2:48" s="37" customFormat="1" ht="20.100000000000001" customHeight="1" x14ac:dyDescent="0.2">
      <c r="B22" s="59">
        <v>10</v>
      </c>
      <c r="C22" s="192" t="s">
        <v>83</v>
      </c>
      <c r="D22" s="320" t="s">
        <v>121</v>
      </c>
      <c r="E22" s="313">
        <v>4.8171296296296292E-4</v>
      </c>
      <c r="F22" s="69">
        <f t="shared" si="0"/>
        <v>4</v>
      </c>
      <c r="G22" s="70">
        <f t="shared" si="31"/>
        <v>3</v>
      </c>
      <c r="H22" s="25" t="str">
        <f t="shared" si="1"/>
        <v>ok</v>
      </c>
      <c r="I22" s="24">
        <v>4.604166666666667E-4</v>
      </c>
      <c r="J22" s="69">
        <f t="shared" si="2"/>
        <v>2</v>
      </c>
      <c r="K22" s="70">
        <f t="shared" si="32"/>
        <v>5</v>
      </c>
      <c r="L22" s="25" t="str">
        <f t="shared" si="3"/>
        <v>ok</v>
      </c>
      <c r="M22" s="24">
        <v>4.1562499999999998E-4</v>
      </c>
      <c r="N22" s="69">
        <f t="shared" si="4"/>
        <v>1</v>
      </c>
      <c r="O22" s="70">
        <f t="shared" si="5"/>
        <v>6</v>
      </c>
      <c r="P22" s="25" t="str">
        <f t="shared" si="6"/>
        <v>ok</v>
      </c>
      <c r="Q22" s="24">
        <v>5.1388888888888892E-4</v>
      </c>
      <c r="R22" s="69">
        <f t="shared" si="7"/>
        <v>6</v>
      </c>
      <c r="S22" s="6">
        <f t="shared" si="8"/>
        <v>1</v>
      </c>
      <c r="T22" s="25" t="str">
        <f t="shared" si="9"/>
        <v>ok</v>
      </c>
      <c r="U22" s="24">
        <v>5.1319444444444448E-4</v>
      </c>
      <c r="V22" s="69">
        <f t="shared" si="10"/>
        <v>5</v>
      </c>
      <c r="W22" s="70">
        <f t="shared" si="11"/>
        <v>2</v>
      </c>
      <c r="X22" s="25" t="str">
        <f t="shared" si="12"/>
        <v>ok</v>
      </c>
      <c r="Y22" s="24">
        <v>4.7303240740740731E-4</v>
      </c>
      <c r="Z22" s="69">
        <f t="shared" si="13"/>
        <v>3</v>
      </c>
      <c r="AA22" s="70">
        <f t="shared" si="14"/>
        <v>4</v>
      </c>
      <c r="AB22" s="25" t="str">
        <f t="shared" si="15"/>
        <v>ok</v>
      </c>
      <c r="AC22" s="26">
        <f t="shared" si="16"/>
        <v>0</v>
      </c>
      <c r="AD22" s="5">
        <f t="shared" si="17"/>
        <v>0</v>
      </c>
      <c r="AE22" s="25">
        <f t="shared" si="18"/>
        <v>21</v>
      </c>
      <c r="AF22" s="18"/>
      <c r="AG22" s="131">
        <f t="shared" si="19"/>
        <v>4.8171296296296292E-4</v>
      </c>
      <c r="AH22" s="131">
        <f t="shared" si="20"/>
        <v>4.604166666666667E-4</v>
      </c>
      <c r="AI22" s="131">
        <f t="shared" si="21"/>
        <v>4.1562499999999998E-4</v>
      </c>
      <c r="AJ22" s="131">
        <f t="shared" si="22"/>
        <v>5.1388888888888892E-4</v>
      </c>
      <c r="AK22" s="131">
        <f t="shared" si="23"/>
        <v>5.1319444444444448E-4</v>
      </c>
      <c r="AL22" s="131">
        <f t="shared" si="24"/>
        <v>4.7303240740740731E-4</v>
      </c>
      <c r="AM22" s="18"/>
      <c r="AN22" s="18"/>
      <c r="AO22" s="132">
        <f t="shared" si="25"/>
        <v>4</v>
      </c>
      <c r="AP22" s="132">
        <f t="shared" si="26"/>
        <v>2</v>
      </c>
      <c r="AQ22" s="132">
        <f t="shared" si="27"/>
        <v>1</v>
      </c>
      <c r="AR22" s="132">
        <f t="shared" si="28"/>
        <v>6</v>
      </c>
      <c r="AS22" s="132">
        <f t="shared" si="29"/>
        <v>5</v>
      </c>
      <c r="AT22" s="132">
        <f t="shared" si="30"/>
        <v>3</v>
      </c>
      <c r="AU22" s="18"/>
      <c r="AV22" s="18"/>
    </row>
    <row r="23" spans="2:48" s="37" customFormat="1" ht="20.100000000000001" customHeight="1" x14ac:dyDescent="0.2">
      <c r="B23" s="58">
        <v>11</v>
      </c>
      <c r="C23" s="142" t="s">
        <v>84</v>
      </c>
      <c r="D23" s="319" t="s">
        <v>122</v>
      </c>
      <c r="E23" s="314">
        <v>4.2476851851851855E-4</v>
      </c>
      <c r="F23" s="69">
        <f t="shared" si="0"/>
        <v>2</v>
      </c>
      <c r="G23" s="70">
        <f t="shared" si="31"/>
        <v>5</v>
      </c>
      <c r="H23" s="22" t="str">
        <f t="shared" si="1"/>
        <v>ok</v>
      </c>
      <c r="I23" s="19">
        <v>5.1215277777777782E-4</v>
      </c>
      <c r="J23" s="69">
        <f t="shared" si="2"/>
        <v>4</v>
      </c>
      <c r="K23" s="70">
        <f t="shared" si="32"/>
        <v>3</v>
      </c>
      <c r="L23" s="22" t="str">
        <f t="shared" si="3"/>
        <v>ok</v>
      </c>
      <c r="M23" s="19">
        <v>4.0115740740740742E-4</v>
      </c>
      <c r="N23" s="69">
        <f t="shared" si="4"/>
        <v>1</v>
      </c>
      <c r="O23" s="70">
        <f t="shared" si="5"/>
        <v>6</v>
      </c>
      <c r="P23" s="22" t="str">
        <f t="shared" si="6"/>
        <v>ok</v>
      </c>
      <c r="Q23" s="19">
        <v>5.5254629629629631E-4</v>
      </c>
      <c r="R23" s="69">
        <f t="shared" si="7"/>
        <v>6</v>
      </c>
      <c r="S23" s="21">
        <f t="shared" si="8"/>
        <v>1</v>
      </c>
      <c r="T23" s="22" t="str">
        <f t="shared" si="9"/>
        <v>ok</v>
      </c>
      <c r="U23" s="19">
        <v>4.6180555555555553E-4</v>
      </c>
      <c r="V23" s="69">
        <f t="shared" si="10"/>
        <v>3</v>
      </c>
      <c r="W23" s="70">
        <f t="shared" si="11"/>
        <v>4</v>
      </c>
      <c r="X23" s="22" t="str">
        <f t="shared" si="12"/>
        <v>ok</v>
      </c>
      <c r="Y23" s="19">
        <v>5.2557870370370367E-4</v>
      </c>
      <c r="Z23" s="69">
        <f t="shared" si="13"/>
        <v>5</v>
      </c>
      <c r="AA23" s="70">
        <f t="shared" si="14"/>
        <v>2</v>
      </c>
      <c r="AB23" s="22" t="str">
        <f t="shared" si="15"/>
        <v>ok</v>
      </c>
      <c r="AC23" s="23">
        <f t="shared" si="16"/>
        <v>0</v>
      </c>
      <c r="AD23" s="20">
        <f t="shared" si="17"/>
        <v>0</v>
      </c>
      <c r="AE23" s="22">
        <f t="shared" si="18"/>
        <v>21</v>
      </c>
      <c r="AF23" s="18"/>
      <c r="AG23" s="131">
        <f t="shared" si="19"/>
        <v>4.2476851851851855E-4</v>
      </c>
      <c r="AH23" s="131">
        <f t="shared" si="20"/>
        <v>5.1215277777777782E-4</v>
      </c>
      <c r="AI23" s="131">
        <f t="shared" si="21"/>
        <v>4.0115740740740742E-4</v>
      </c>
      <c r="AJ23" s="131">
        <f t="shared" si="22"/>
        <v>5.5254629629629631E-4</v>
      </c>
      <c r="AK23" s="131">
        <f t="shared" si="23"/>
        <v>4.6180555555555553E-4</v>
      </c>
      <c r="AL23" s="131">
        <f t="shared" si="24"/>
        <v>5.2557870370370367E-4</v>
      </c>
      <c r="AM23" s="18"/>
      <c r="AN23" s="18"/>
      <c r="AO23" s="132">
        <f t="shared" si="25"/>
        <v>2</v>
      </c>
      <c r="AP23" s="132">
        <f t="shared" si="26"/>
        <v>4</v>
      </c>
      <c r="AQ23" s="132">
        <f t="shared" si="27"/>
        <v>1</v>
      </c>
      <c r="AR23" s="132">
        <f t="shared" si="28"/>
        <v>6</v>
      </c>
      <c r="AS23" s="132">
        <f t="shared" si="29"/>
        <v>3</v>
      </c>
      <c r="AT23" s="132">
        <f t="shared" si="30"/>
        <v>5</v>
      </c>
      <c r="AU23" s="18"/>
      <c r="AV23" s="18"/>
    </row>
    <row r="24" spans="2:48" s="37" customFormat="1" ht="20.100000000000001" customHeight="1" x14ac:dyDescent="0.2">
      <c r="B24" s="59">
        <v>12</v>
      </c>
      <c r="C24" s="192" t="s">
        <v>19</v>
      </c>
      <c r="D24" s="320" t="s">
        <v>123</v>
      </c>
      <c r="E24" s="313">
        <v>2.5335648148148152E-4</v>
      </c>
      <c r="F24" s="69">
        <f t="shared" si="0"/>
        <v>2</v>
      </c>
      <c r="G24" s="70">
        <f t="shared" si="31"/>
        <v>5</v>
      </c>
      <c r="H24" s="25" t="str">
        <f t="shared" si="1"/>
        <v>ok</v>
      </c>
      <c r="I24" s="24">
        <v>2.3182870370370374E-4</v>
      </c>
      <c r="J24" s="69">
        <f t="shared" si="2"/>
        <v>1</v>
      </c>
      <c r="K24" s="70">
        <f t="shared" si="32"/>
        <v>6</v>
      </c>
      <c r="L24" s="25" t="str">
        <f t="shared" si="3"/>
        <v>ok</v>
      </c>
      <c r="M24" s="24">
        <v>2.59375E-4</v>
      </c>
      <c r="N24" s="69">
        <f t="shared" si="4"/>
        <v>3</v>
      </c>
      <c r="O24" s="70">
        <f t="shared" si="5"/>
        <v>4</v>
      </c>
      <c r="P24" s="25" t="str">
        <f t="shared" si="6"/>
        <v>ok</v>
      </c>
      <c r="Q24" s="24">
        <v>2.6817129629629635E-4</v>
      </c>
      <c r="R24" s="69">
        <f t="shared" si="7"/>
        <v>4</v>
      </c>
      <c r="S24" s="6">
        <f t="shared" si="8"/>
        <v>3</v>
      </c>
      <c r="T24" s="25" t="str">
        <f t="shared" si="9"/>
        <v>ok</v>
      </c>
      <c r="U24" s="24">
        <v>3.0243055555555557E-4</v>
      </c>
      <c r="V24" s="69">
        <f t="shared" si="10"/>
        <v>5</v>
      </c>
      <c r="W24" s="70">
        <f t="shared" si="11"/>
        <v>2</v>
      </c>
      <c r="X24" s="25" t="str">
        <f t="shared" si="12"/>
        <v>ok</v>
      </c>
      <c r="Y24" s="24">
        <v>3.692129629629629E-4</v>
      </c>
      <c r="Z24" s="69">
        <f t="shared" si="13"/>
        <v>6</v>
      </c>
      <c r="AA24" s="70">
        <f t="shared" si="14"/>
        <v>1</v>
      </c>
      <c r="AB24" s="25" t="str">
        <f t="shared" si="15"/>
        <v>ok</v>
      </c>
      <c r="AC24" s="26">
        <f t="shared" si="16"/>
        <v>0</v>
      </c>
      <c r="AD24" s="5">
        <f t="shared" si="17"/>
        <v>0</v>
      </c>
      <c r="AE24" s="25">
        <f t="shared" si="18"/>
        <v>21</v>
      </c>
      <c r="AF24" s="18"/>
      <c r="AG24" s="131">
        <f t="shared" si="19"/>
        <v>2.5335648148148152E-4</v>
      </c>
      <c r="AH24" s="131">
        <f t="shared" si="20"/>
        <v>2.3182870370370374E-4</v>
      </c>
      <c r="AI24" s="131">
        <f t="shared" si="21"/>
        <v>2.59375E-4</v>
      </c>
      <c r="AJ24" s="131">
        <f t="shared" si="22"/>
        <v>2.6817129629629635E-4</v>
      </c>
      <c r="AK24" s="131">
        <f t="shared" si="23"/>
        <v>3.0243055555555557E-4</v>
      </c>
      <c r="AL24" s="131">
        <f t="shared" si="24"/>
        <v>3.692129629629629E-4</v>
      </c>
      <c r="AM24" s="18"/>
      <c r="AN24" s="18"/>
      <c r="AO24" s="132">
        <f t="shared" si="25"/>
        <v>2</v>
      </c>
      <c r="AP24" s="132">
        <f t="shared" si="26"/>
        <v>1</v>
      </c>
      <c r="AQ24" s="132">
        <f t="shared" si="27"/>
        <v>3</v>
      </c>
      <c r="AR24" s="132">
        <f t="shared" si="28"/>
        <v>4</v>
      </c>
      <c r="AS24" s="132">
        <f t="shared" si="29"/>
        <v>5</v>
      </c>
      <c r="AT24" s="132">
        <f t="shared" si="30"/>
        <v>6</v>
      </c>
      <c r="AU24" s="18"/>
      <c r="AV24" s="18"/>
    </row>
    <row r="25" spans="2:48" s="37" customFormat="1" ht="20.100000000000001" customHeight="1" x14ac:dyDescent="0.2">
      <c r="B25" s="58">
        <v>13</v>
      </c>
      <c r="C25" s="142" t="s">
        <v>20</v>
      </c>
      <c r="D25" s="319" t="s">
        <v>124</v>
      </c>
      <c r="E25" s="314" t="s">
        <v>12</v>
      </c>
      <c r="F25" s="69" t="str">
        <f t="shared" si="0"/>
        <v/>
      </c>
      <c r="G25" s="70">
        <f t="shared" si="31"/>
        <v>0</v>
      </c>
      <c r="H25" s="22" t="str">
        <f t="shared" si="1"/>
        <v>ok</v>
      </c>
      <c r="I25" s="27">
        <v>2.611111111111111E-4</v>
      </c>
      <c r="J25" s="69">
        <f t="shared" si="2"/>
        <v>1</v>
      </c>
      <c r="K25" s="70">
        <f t="shared" si="32"/>
        <v>6</v>
      </c>
      <c r="L25" s="22" t="str">
        <f t="shared" si="3"/>
        <v>ok</v>
      </c>
      <c r="M25" s="27" t="s">
        <v>12</v>
      </c>
      <c r="N25" s="69" t="str">
        <f t="shared" si="4"/>
        <v/>
      </c>
      <c r="O25" s="70">
        <f t="shared" si="5"/>
        <v>0</v>
      </c>
      <c r="P25" s="22" t="str">
        <f t="shared" si="6"/>
        <v>ok</v>
      </c>
      <c r="Q25" s="27">
        <v>2.628472222222222E-4</v>
      </c>
      <c r="R25" s="69">
        <f t="shared" si="7"/>
        <v>2</v>
      </c>
      <c r="S25" s="21">
        <f t="shared" si="8"/>
        <v>5</v>
      </c>
      <c r="T25" s="22" t="str">
        <f t="shared" si="9"/>
        <v>ok</v>
      </c>
      <c r="U25" s="27">
        <v>3.2523148148148152E-4</v>
      </c>
      <c r="V25" s="69">
        <f t="shared" si="10"/>
        <v>3</v>
      </c>
      <c r="W25" s="70">
        <f t="shared" si="11"/>
        <v>4</v>
      </c>
      <c r="X25" s="22" t="str">
        <f t="shared" si="12"/>
        <v>ok</v>
      </c>
      <c r="Y25" s="27">
        <v>3.3738425925925922E-4</v>
      </c>
      <c r="Z25" s="69">
        <f t="shared" si="13"/>
        <v>4</v>
      </c>
      <c r="AA25" s="70">
        <f t="shared" si="14"/>
        <v>3</v>
      </c>
      <c r="AB25" s="22" t="str">
        <f t="shared" si="15"/>
        <v>ok</v>
      </c>
      <c r="AC25" s="23">
        <f t="shared" si="16"/>
        <v>2</v>
      </c>
      <c r="AD25" s="20">
        <f t="shared" si="17"/>
        <v>3</v>
      </c>
      <c r="AE25" s="25">
        <f t="shared" si="18"/>
        <v>21</v>
      </c>
      <c r="AF25" s="18"/>
      <c r="AG25" s="131" t="str">
        <f t="shared" si="19"/>
        <v/>
      </c>
      <c r="AH25" s="131">
        <f t="shared" si="20"/>
        <v>2.611111111111111E-4</v>
      </c>
      <c r="AI25" s="131" t="str">
        <f t="shared" si="21"/>
        <v/>
      </c>
      <c r="AJ25" s="131">
        <f t="shared" si="22"/>
        <v>2.628472222222222E-4</v>
      </c>
      <c r="AK25" s="131">
        <f t="shared" si="23"/>
        <v>3.2523148148148152E-4</v>
      </c>
      <c r="AL25" s="131">
        <f t="shared" si="24"/>
        <v>3.3738425925925922E-4</v>
      </c>
      <c r="AM25" s="18"/>
      <c r="AN25" s="18"/>
      <c r="AO25" s="132" t="e">
        <f t="shared" si="25"/>
        <v>#VALUE!</v>
      </c>
      <c r="AP25" s="132">
        <f t="shared" si="26"/>
        <v>1</v>
      </c>
      <c r="AQ25" s="132" t="e">
        <f t="shared" si="27"/>
        <v>#VALUE!</v>
      </c>
      <c r="AR25" s="132">
        <f t="shared" si="28"/>
        <v>2</v>
      </c>
      <c r="AS25" s="132">
        <f t="shared" si="29"/>
        <v>3</v>
      </c>
      <c r="AT25" s="132">
        <f t="shared" si="30"/>
        <v>4</v>
      </c>
      <c r="AU25" s="18"/>
      <c r="AV25" s="18"/>
    </row>
    <row r="26" spans="2:48" s="37" customFormat="1" ht="20.100000000000001" customHeight="1" x14ac:dyDescent="0.2">
      <c r="B26" s="59">
        <v>14</v>
      </c>
      <c r="C26" s="192" t="s">
        <v>85</v>
      </c>
      <c r="D26" s="320" t="s">
        <v>115</v>
      </c>
      <c r="E26" s="313">
        <v>9.8321759259259261E-4</v>
      </c>
      <c r="F26" s="69">
        <f t="shared" si="0"/>
        <v>1</v>
      </c>
      <c r="G26" s="70">
        <f t="shared" si="31"/>
        <v>6</v>
      </c>
      <c r="H26" s="25" t="str">
        <f t="shared" si="1"/>
        <v>ok</v>
      </c>
      <c r="I26" s="28">
        <v>1.029398148148148E-3</v>
      </c>
      <c r="J26" s="69">
        <f t="shared" si="2"/>
        <v>2</v>
      </c>
      <c r="K26" s="70">
        <f t="shared" si="32"/>
        <v>5</v>
      </c>
      <c r="L26" s="25" t="str">
        <f t="shared" si="3"/>
        <v>ok</v>
      </c>
      <c r="M26" s="28">
        <v>1.0915509259259259E-3</v>
      </c>
      <c r="N26" s="69">
        <f t="shared" si="4"/>
        <v>4</v>
      </c>
      <c r="O26" s="70">
        <f t="shared" si="5"/>
        <v>3</v>
      </c>
      <c r="P26" s="25" t="str">
        <f t="shared" si="6"/>
        <v>ok</v>
      </c>
      <c r="Q26" s="28">
        <v>1.0672453703703705E-3</v>
      </c>
      <c r="R26" s="69">
        <f t="shared" si="7"/>
        <v>3</v>
      </c>
      <c r="S26" s="6">
        <f t="shared" si="8"/>
        <v>4</v>
      </c>
      <c r="T26" s="25" t="str">
        <f t="shared" si="9"/>
        <v>ok</v>
      </c>
      <c r="U26" s="28">
        <v>1.1921296296296296E-3</v>
      </c>
      <c r="V26" s="69">
        <f t="shared" si="10"/>
        <v>6</v>
      </c>
      <c r="W26" s="70">
        <f t="shared" si="11"/>
        <v>1</v>
      </c>
      <c r="X26" s="25" t="str">
        <f t="shared" si="12"/>
        <v>ok</v>
      </c>
      <c r="Y26" s="28">
        <v>1.1071759259259257E-3</v>
      </c>
      <c r="Z26" s="69">
        <f t="shared" si="13"/>
        <v>5</v>
      </c>
      <c r="AA26" s="70">
        <f t="shared" si="14"/>
        <v>2</v>
      </c>
      <c r="AB26" s="25" t="str">
        <f t="shared" si="15"/>
        <v>ok</v>
      </c>
      <c r="AC26" s="26">
        <f t="shared" si="16"/>
        <v>0</v>
      </c>
      <c r="AD26" s="5">
        <f t="shared" si="17"/>
        <v>0</v>
      </c>
      <c r="AE26" s="25">
        <f t="shared" si="18"/>
        <v>21</v>
      </c>
      <c r="AF26" s="18"/>
      <c r="AG26" s="131">
        <f t="shared" si="19"/>
        <v>9.8321759259259261E-4</v>
      </c>
      <c r="AH26" s="131">
        <f t="shared" si="20"/>
        <v>1.029398148148148E-3</v>
      </c>
      <c r="AI26" s="131">
        <f t="shared" si="21"/>
        <v>1.0915509259259259E-3</v>
      </c>
      <c r="AJ26" s="131">
        <f t="shared" si="22"/>
        <v>1.0672453703703705E-3</v>
      </c>
      <c r="AK26" s="131">
        <f t="shared" si="23"/>
        <v>1.1921296296296296E-3</v>
      </c>
      <c r="AL26" s="131">
        <f t="shared" si="24"/>
        <v>1.1071759259259257E-3</v>
      </c>
      <c r="AM26" s="18"/>
      <c r="AN26" s="18"/>
      <c r="AO26" s="132">
        <f t="shared" si="25"/>
        <v>1</v>
      </c>
      <c r="AP26" s="132">
        <f t="shared" si="26"/>
        <v>2</v>
      </c>
      <c r="AQ26" s="132">
        <f t="shared" si="27"/>
        <v>4</v>
      </c>
      <c r="AR26" s="132">
        <f t="shared" si="28"/>
        <v>3</v>
      </c>
      <c r="AS26" s="132">
        <f t="shared" si="29"/>
        <v>6</v>
      </c>
      <c r="AT26" s="132">
        <f t="shared" si="30"/>
        <v>5</v>
      </c>
      <c r="AU26" s="18"/>
      <c r="AV26" s="18"/>
    </row>
    <row r="27" spans="2:48" s="37" customFormat="1" ht="20.100000000000001" customHeight="1" x14ac:dyDescent="0.2">
      <c r="B27" s="58">
        <v>15</v>
      </c>
      <c r="C27" s="142" t="s">
        <v>86</v>
      </c>
      <c r="D27" s="319" t="s">
        <v>125</v>
      </c>
      <c r="E27" s="314">
        <v>8.5011574074074069E-4</v>
      </c>
      <c r="F27" s="69">
        <f t="shared" si="0"/>
        <v>1</v>
      </c>
      <c r="G27" s="70">
        <f t="shared" si="31"/>
        <v>6</v>
      </c>
      <c r="H27" s="22" t="str">
        <f t="shared" si="1"/>
        <v>ok</v>
      </c>
      <c r="I27" s="27">
        <v>1.0706018518518519E-3</v>
      </c>
      <c r="J27" s="69">
        <f t="shared" si="2"/>
        <v>6</v>
      </c>
      <c r="K27" s="70">
        <f t="shared" si="32"/>
        <v>1</v>
      </c>
      <c r="L27" s="22" t="str">
        <f t="shared" si="3"/>
        <v>ok</v>
      </c>
      <c r="M27" s="27">
        <v>9.7013888888888887E-4</v>
      </c>
      <c r="N27" s="69">
        <f t="shared" si="4"/>
        <v>5</v>
      </c>
      <c r="O27" s="70">
        <f t="shared" si="5"/>
        <v>2</v>
      </c>
      <c r="P27" s="22" t="str">
        <f t="shared" si="6"/>
        <v>ok</v>
      </c>
      <c r="Q27" s="27">
        <v>9.5844907407407413E-4</v>
      </c>
      <c r="R27" s="69">
        <f t="shared" si="7"/>
        <v>4</v>
      </c>
      <c r="S27" s="21">
        <f t="shared" si="8"/>
        <v>3</v>
      </c>
      <c r="T27" s="22" t="str">
        <f t="shared" si="9"/>
        <v>ok</v>
      </c>
      <c r="U27" s="27">
        <v>9.4733796296296309E-4</v>
      </c>
      <c r="V27" s="69">
        <f t="shared" si="10"/>
        <v>2</v>
      </c>
      <c r="W27" s="70">
        <f t="shared" si="11"/>
        <v>5</v>
      </c>
      <c r="X27" s="22" t="str">
        <f t="shared" si="12"/>
        <v>ok</v>
      </c>
      <c r="Y27" s="27">
        <v>9.5416666666666664E-4</v>
      </c>
      <c r="Z27" s="69">
        <f t="shared" si="13"/>
        <v>3</v>
      </c>
      <c r="AA27" s="70">
        <f t="shared" si="14"/>
        <v>4</v>
      </c>
      <c r="AB27" s="22" t="str">
        <f t="shared" si="15"/>
        <v>ok</v>
      </c>
      <c r="AC27" s="23">
        <f t="shared" si="16"/>
        <v>0</v>
      </c>
      <c r="AD27" s="20">
        <f t="shared" si="17"/>
        <v>0</v>
      </c>
      <c r="AE27" s="22">
        <f t="shared" si="18"/>
        <v>21</v>
      </c>
      <c r="AF27" s="18"/>
      <c r="AG27" s="131">
        <f t="shared" si="19"/>
        <v>8.5011574074074069E-4</v>
      </c>
      <c r="AH27" s="131">
        <f t="shared" si="20"/>
        <v>1.0706018518518519E-3</v>
      </c>
      <c r="AI27" s="131">
        <f t="shared" si="21"/>
        <v>9.7013888888888887E-4</v>
      </c>
      <c r="AJ27" s="131">
        <f t="shared" si="22"/>
        <v>9.5844907407407413E-4</v>
      </c>
      <c r="AK27" s="131">
        <f t="shared" si="23"/>
        <v>9.4733796296296309E-4</v>
      </c>
      <c r="AL27" s="131">
        <f t="shared" si="24"/>
        <v>9.5416666666666664E-4</v>
      </c>
      <c r="AM27" s="18"/>
      <c r="AN27" s="18"/>
      <c r="AO27" s="132">
        <f t="shared" si="25"/>
        <v>1</v>
      </c>
      <c r="AP27" s="132">
        <f t="shared" si="26"/>
        <v>6</v>
      </c>
      <c r="AQ27" s="132">
        <f t="shared" si="27"/>
        <v>5</v>
      </c>
      <c r="AR27" s="132">
        <f t="shared" si="28"/>
        <v>4</v>
      </c>
      <c r="AS27" s="132">
        <f t="shared" si="29"/>
        <v>2</v>
      </c>
      <c r="AT27" s="132">
        <f t="shared" si="30"/>
        <v>3</v>
      </c>
      <c r="AU27" s="18"/>
      <c r="AV27" s="18"/>
    </row>
    <row r="28" spans="2:48" s="37" customFormat="1" ht="20.100000000000001" customHeight="1" x14ac:dyDescent="0.2">
      <c r="B28" s="59">
        <v>16</v>
      </c>
      <c r="C28" s="192" t="s">
        <v>21</v>
      </c>
      <c r="D28" s="320" t="s">
        <v>126</v>
      </c>
      <c r="E28" s="313">
        <v>4.2916666666666667E-4</v>
      </c>
      <c r="F28" s="69">
        <f t="shared" si="0"/>
        <v>1</v>
      </c>
      <c r="G28" s="70">
        <f t="shared" si="31"/>
        <v>6</v>
      </c>
      <c r="H28" s="25" t="str">
        <f t="shared" si="1"/>
        <v>ok</v>
      </c>
      <c r="I28" s="28">
        <v>4.299768518518518E-4</v>
      </c>
      <c r="J28" s="69">
        <f t="shared" si="2"/>
        <v>2</v>
      </c>
      <c r="K28" s="70">
        <f t="shared" si="32"/>
        <v>5</v>
      </c>
      <c r="L28" s="25" t="str">
        <f t="shared" si="3"/>
        <v>ok</v>
      </c>
      <c r="M28" s="28">
        <v>4.8969907407407415E-4</v>
      </c>
      <c r="N28" s="69">
        <f t="shared" si="4"/>
        <v>6</v>
      </c>
      <c r="O28" s="70">
        <f t="shared" si="5"/>
        <v>1</v>
      </c>
      <c r="P28" s="25" t="str">
        <f t="shared" si="6"/>
        <v>ok</v>
      </c>
      <c r="Q28" s="28">
        <v>4.8032407407407404E-4</v>
      </c>
      <c r="R28" s="69">
        <f t="shared" si="7"/>
        <v>5</v>
      </c>
      <c r="S28" s="6">
        <f t="shared" si="8"/>
        <v>2</v>
      </c>
      <c r="T28" s="25" t="str">
        <f t="shared" si="9"/>
        <v>ok</v>
      </c>
      <c r="U28" s="28">
        <v>4.4884259259259253E-4</v>
      </c>
      <c r="V28" s="69">
        <f t="shared" si="10"/>
        <v>3</v>
      </c>
      <c r="W28" s="70">
        <f t="shared" si="11"/>
        <v>4</v>
      </c>
      <c r="X28" s="25" t="str">
        <f t="shared" si="12"/>
        <v>ok</v>
      </c>
      <c r="Y28" s="28">
        <v>4.7557870370370375E-4</v>
      </c>
      <c r="Z28" s="69">
        <f t="shared" si="13"/>
        <v>4</v>
      </c>
      <c r="AA28" s="70">
        <f t="shared" si="14"/>
        <v>3</v>
      </c>
      <c r="AB28" s="25" t="str">
        <f t="shared" si="15"/>
        <v>ok</v>
      </c>
      <c r="AC28" s="26">
        <f t="shared" si="16"/>
        <v>0</v>
      </c>
      <c r="AD28" s="5">
        <f t="shared" si="17"/>
        <v>0</v>
      </c>
      <c r="AE28" s="25">
        <f t="shared" si="18"/>
        <v>21</v>
      </c>
      <c r="AF28" s="18"/>
      <c r="AG28" s="131">
        <f t="shared" si="19"/>
        <v>4.2916666666666667E-4</v>
      </c>
      <c r="AH28" s="131">
        <f t="shared" si="20"/>
        <v>4.299768518518518E-4</v>
      </c>
      <c r="AI28" s="131">
        <f t="shared" si="21"/>
        <v>4.8969907407407415E-4</v>
      </c>
      <c r="AJ28" s="131">
        <f t="shared" si="22"/>
        <v>4.8032407407407404E-4</v>
      </c>
      <c r="AK28" s="131">
        <f t="shared" si="23"/>
        <v>4.4884259259259253E-4</v>
      </c>
      <c r="AL28" s="131">
        <f t="shared" si="24"/>
        <v>4.7557870370370375E-4</v>
      </c>
      <c r="AM28" s="18"/>
      <c r="AN28" s="18"/>
      <c r="AO28" s="132">
        <f t="shared" si="25"/>
        <v>1</v>
      </c>
      <c r="AP28" s="132">
        <f t="shared" si="26"/>
        <v>2</v>
      </c>
      <c r="AQ28" s="132">
        <f t="shared" si="27"/>
        <v>6</v>
      </c>
      <c r="AR28" s="132">
        <f t="shared" si="28"/>
        <v>5</v>
      </c>
      <c r="AS28" s="132">
        <f t="shared" si="29"/>
        <v>3</v>
      </c>
      <c r="AT28" s="132">
        <f t="shared" si="30"/>
        <v>4</v>
      </c>
      <c r="AU28" s="18"/>
      <c r="AV28" s="18"/>
    </row>
    <row r="29" spans="2:48" s="37" customFormat="1" ht="20.100000000000001" customHeight="1" x14ac:dyDescent="0.2">
      <c r="B29" s="58">
        <v>17</v>
      </c>
      <c r="C29" s="142" t="s">
        <v>22</v>
      </c>
      <c r="D29" s="319" t="s">
        <v>127</v>
      </c>
      <c r="E29" s="314">
        <v>4.416666666666666E-4</v>
      </c>
      <c r="F29" s="69">
        <f t="shared" si="0"/>
        <v>4</v>
      </c>
      <c r="G29" s="70">
        <f t="shared" si="31"/>
        <v>3</v>
      </c>
      <c r="H29" s="22" t="str">
        <f t="shared" si="1"/>
        <v>ok</v>
      </c>
      <c r="I29" s="27">
        <v>4.2789351851851848E-4</v>
      </c>
      <c r="J29" s="69">
        <f t="shared" si="2"/>
        <v>3</v>
      </c>
      <c r="K29" s="70">
        <f t="shared" si="32"/>
        <v>4</v>
      </c>
      <c r="L29" s="22" t="str">
        <f t="shared" si="3"/>
        <v>ok</v>
      </c>
      <c r="M29" s="27">
        <v>4.2175925925925926E-4</v>
      </c>
      <c r="N29" s="69">
        <f t="shared" si="4"/>
        <v>2</v>
      </c>
      <c r="O29" s="70">
        <f t="shared" si="5"/>
        <v>5</v>
      </c>
      <c r="P29" s="22" t="str">
        <f t="shared" si="6"/>
        <v>ok</v>
      </c>
      <c r="Q29" s="27">
        <v>3.9305555555555556E-4</v>
      </c>
      <c r="R29" s="69">
        <f t="shared" si="7"/>
        <v>1</v>
      </c>
      <c r="S29" s="21">
        <f t="shared" si="8"/>
        <v>6</v>
      </c>
      <c r="T29" s="22" t="str">
        <f t="shared" si="9"/>
        <v>ok</v>
      </c>
      <c r="U29" s="27">
        <v>4.6192129629629621E-4</v>
      </c>
      <c r="V29" s="69">
        <f t="shared" si="10"/>
        <v>6</v>
      </c>
      <c r="W29" s="70">
        <f t="shared" si="11"/>
        <v>1</v>
      </c>
      <c r="X29" s="22" t="str">
        <f t="shared" si="12"/>
        <v>ok</v>
      </c>
      <c r="Y29" s="27">
        <v>4.5312499999999997E-4</v>
      </c>
      <c r="Z29" s="69">
        <f t="shared" si="13"/>
        <v>5</v>
      </c>
      <c r="AA29" s="70">
        <f t="shared" si="14"/>
        <v>2</v>
      </c>
      <c r="AB29" s="22" t="str">
        <f t="shared" si="15"/>
        <v>ok</v>
      </c>
      <c r="AC29" s="23">
        <f t="shared" si="16"/>
        <v>0</v>
      </c>
      <c r="AD29" s="20">
        <f t="shared" si="17"/>
        <v>0</v>
      </c>
      <c r="AE29" s="22">
        <f t="shared" si="18"/>
        <v>21</v>
      </c>
      <c r="AF29" s="18"/>
      <c r="AG29" s="131">
        <f t="shared" si="19"/>
        <v>4.416666666666666E-4</v>
      </c>
      <c r="AH29" s="131">
        <f t="shared" si="20"/>
        <v>4.2789351851851848E-4</v>
      </c>
      <c r="AI29" s="131">
        <f t="shared" si="21"/>
        <v>4.2175925925925926E-4</v>
      </c>
      <c r="AJ29" s="131">
        <f t="shared" si="22"/>
        <v>3.9305555555555556E-4</v>
      </c>
      <c r="AK29" s="131">
        <f t="shared" si="23"/>
        <v>4.6192129629629621E-4</v>
      </c>
      <c r="AL29" s="131">
        <f t="shared" si="24"/>
        <v>4.5312499999999997E-4</v>
      </c>
      <c r="AM29" s="18"/>
      <c r="AN29" s="18"/>
      <c r="AO29" s="132">
        <f t="shared" si="25"/>
        <v>4</v>
      </c>
      <c r="AP29" s="132">
        <f t="shared" si="26"/>
        <v>3</v>
      </c>
      <c r="AQ29" s="132">
        <f t="shared" si="27"/>
        <v>2</v>
      </c>
      <c r="AR29" s="132">
        <f t="shared" si="28"/>
        <v>1</v>
      </c>
      <c r="AS29" s="132">
        <f t="shared" si="29"/>
        <v>6</v>
      </c>
      <c r="AT29" s="132">
        <f t="shared" si="30"/>
        <v>5</v>
      </c>
      <c r="AU29" s="18"/>
      <c r="AV29" s="18"/>
    </row>
    <row r="30" spans="2:48" s="37" customFormat="1" ht="20.100000000000001" customHeight="1" x14ac:dyDescent="0.2">
      <c r="B30" s="59">
        <v>18</v>
      </c>
      <c r="C30" s="192" t="s">
        <v>23</v>
      </c>
      <c r="D30" s="320" t="s">
        <v>113</v>
      </c>
      <c r="E30" s="313">
        <v>3.4212962962962957E-4</v>
      </c>
      <c r="F30" s="69">
        <f t="shared" si="0"/>
        <v>1</v>
      </c>
      <c r="G30" s="70">
        <f t="shared" si="31"/>
        <v>6</v>
      </c>
      <c r="H30" s="25" t="str">
        <f t="shared" si="1"/>
        <v>ok</v>
      </c>
      <c r="I30" s="28">
        <v>3.5844907407407402E-4</v>
      </c>
      <c r="J30" s="69">
        <f t="shared" si="2"/>
        <v>2</v>
      </c>
      <c r="K30" s="70">
        <f t="shared" si="32"/>
        <v>5</v>
      </c>
      <c r="L30" s="25" t="str">
        <f t="shared" si="3"/>
        <v>ok</v>
      </c>
      <c r="M30" s="28">
        <v>4.2569444444444447E-4</v>
      </c>
      <c r="N30" s="69">
        <f t="shared" si="4"/>
        <v>5</v>
      </c>
      <c r="O30" s="70">
        <f t="shared" si="5"/>
        <v>2</v>
      </c>
      <c r="P30" s="25" t="str">
        <f t="shared" si="6"/>
        <v>ok</v>
      </c>
      <c r="Q30" s="28">
        <v>4.0972222222222218E-4</v>
      </c>
      <c r="R30" s="69">
        <f t="shared" si="7"/>
        <v>3</v>
      </c>
      <c r="S30" s="6">
        <f t="shared" si="8"/>
        <v>4</v>
      </c>
      <c r="T30" s="25" t="str">
        <f t="shared" si="9"/>
        <v>ok</v>
      </c>
      <c r="U30" s="28">
        <v>4.2349537037037036E-4</v>
      </c>
      <c r="V30" s="69">
        <f t="shared" si="10"/>
        <v>4</v>
      </c>
      <c r="W30" s="70">
        <f t="shared" si="11"/>
        <v>3</v>
      </c>
      <c r="X30" s="25" t="str">
        <f t="shared" si="12"/>
        <v>ok</v>
      </c>
      <c r="Y30" s="28">
        <v>4.5023148148148152E-4</v>
      </c>
      <c r="Z30" s="69">
        <f t="shared" si="13"/>
        <v>6</v>
      </c>
      <c r="AA30" s="70">
        <f t="shared" si="14"/>
        <v>1</v>
      </c>
      <c r="AB30" s="25" t="str">
        <f t="shared" si="15"/>
        <v>ok</v>
      </c>
      <c r="AC30" s="26">
        <f t="shared" si="16"/>
        <v>0</v>
      </c>
      <c r="AD30" s="5">
        <f t="shared" si="17"/>
        <v>0</v>
      </c>
      <c r="AE30" s="25">
        <f t="shared" si="18"/>
        <v>21</v>
      </c>
      <c r="AF30" s="18"/>
      <c r="AG30" s="131">
        <f t="shared" si="19"/>
        <v>3.4212962962962957E-4</v>
      </c>
      <c r="AH30" s="131">
        <f t="shared" si="20"/>
        <v>3.5844907407407402E-4</v>
      </c>
      <c r="AI30" s="131">
        <f t="shared" si="21"/>
        <v>4.2569444444444447E-4</v>
      </c>
      <c r="AJ30" s="131">
        <f t="shared" si="22"/>
        <v>4.0972222222222218E-4</v>
      </c>
      <c r="AK30" s="131">
        <f t="shared" si="23"/>
        <v>4.2349537037037036E-4</v>
      </c>
      <c r="AL30" s="131">
        <f t="shared" si="24"/>
        <v>4.5023148148148152E-4</v>
      </c>
      <c r="AM30" s="18"/>
      <c r="AN30" s="18"/>
      <c r="AO30" s="132">
        <f t="shared" si="25"/>
        <v>1</v>
      </c>
      <c r="AP30" s="132">
        <f t="shared" si="26"/>
        <v>2</v>
      </c>
      <c r="AQ30" s="132">
        <f t="shared" si="27"/>
        <v>5</v>
      </c>
      <c r="AR30" s="132">
        <f t="shared" si="28"/>
        <v>3</v>
      </c>
      <c r="AS30" s="132">
        <f t="shared" si="29"/>
        <v>4</v>
      </c>
      <c r="AT30" s="132">
        <f t="shared" si="30"/>
        <v>6</v>
      </c>
      <c r="AU30" s="18"/>
      <c r="AV30" s="18"/>
    </row>
    <row r="31" spans="2:48" s="37" customFormat="1" ht="20.100000000000001" customHeight="1" x14ac:dyDescent="0.2">
      <c r="B31" s="58">
        <v>19</v>
      </c>
      <c r="C31" s="142" t="s">
        <v>24</v>
      </c>
      <c r="D31" s="319" t="s">
        <v>128</v>
      </c>
      <c r="E31" s="315">
        <v>4.2627314814814812E-4</v>
      </c>
      <c r="F31" s="69">
        <f t="shared" si="0"/>
        <v>6</v>
      </c>
      <c r="G31" s="70">
        <f t="shared" si="31"/>
        <v>1</v>
      </c>
      <c r="H31" s="22" t="str">
        <f t="shared" si="1"/>
        <v>ok</v>
      </c>
      <c r="I31" s="27">
        <v>3.8414351851851847E-4</v>
      </c>
      <c r="J31" s="69">
        <f t="shared" si="2"/>
        <v>3</v>
      </c>
      <c r="K31" s="70">
        <f t="shared" si="32"/>
        <v>4</v>
      </c>
      <c r="L31" s="22" t="str">
        <f t="shared" si="3"/>
        <v>ok</v>
      </c>
      <c r="M31" s="27">
        <v>3.8842592592592596E-4</v>
      </c>
      <c r="N31" s="69">
        <f t="shared" si="4"/>
        <v>4</v>
      </c>
      <c r="O31" s="70">
        <f t="shared" si="5"/>
        <v>3</v>
      </c>
      <c r="P31" s="22" t="str">
        <f t="shared" si="6"/>
        <v>ok</v>
      </c>
      <c r="Q31" s="27">
        <v>3.7939814814814818E-4</v>
      </c>
      <c r="R31" s="69">
        <f t="shared" si="7"/>
        <v>1</v>
      </c>
      <c r="S31" s="21">
        <f t="shared" si="8"/>
        <v>6</v>
      </c>
      <c r="T31" s="22" t="str">
        <f t="shared" si="9"/>
        <v>ok</v>
      </c>
      <c r="U31" s="27">
        <v>3.8877314814814824E-4</v>
      </c>
      <c r="V31" s="69">
        <f t="shared" si="10"/>
        <v>5</v>
      </c>
      <c r="W31" s="70">
        <f t="shared" si="11"/>
        <v>2</v>
      </c>
      <c r="X31" s="22" t="str">
        <f t="shared" si="12"/>
        <v>ok</v>
      </c>
      <c r="Y31" s="27">
        <v>3.7986111111111114E-4</v>
      </c>
      <c r="Z31" s="69">
        <f t="shared" si="13"/>
        <v>2</v>
      </c>
      <c r="AA31" s="70">
        <f t="shared" si="14"/>
        <v>5</v>
      </c>
      <c r="AB31" s="22" t="str">
        <f t="shared" si="15"/>
        <v>ok</v>
      </c>
      <c r="AC31" s="23">
        <f t="shared" si="16"/>
        <v>0</v>
      </c>
      <c r="AD31" s="20">
        <f t="shared" si="17"/>
        <v>0</v>
      </c>
      <c r="AE31" s="22">
        <f t="shared" si="18"/>
        <v>21</v>
      </c>
      <c r="AF31" s="18"/>
      <c r="AG31" s="133">
        <f t="shared" si="19"/>
        <v>4.2627314814814812E-4</v>
      </c>
      <c r="AH31" s="133">
        <f t="shared" si="20"/>
        <v>3.8414351851851847E-4</v>
      </c>
      <c r="AI31" s="133">
        <f t="shared" si="21"/>
        <v>3.8842592592592596E-4</v>
      </c>
      <c r="AJ31" s="133">
        <f t="shared" si="22"/>
        <v>3.7939814814814818E-4</v>
      </c>
      <c r="AK31" s="133">
        <f t="shared" si="23"/>
        <v>3.8877314814814824E-4</v>
      </c>
      <c r="AL31" s="133">
        <f t="shared" si="24"/>
        <v>3.7986111111111114E-4</v>
      </c>
      <c r="AM31" s="134"/>
      <c r="AN31" s="134"/>
      <c r="AO31" s="135">
        <f t="shared" si="25"/>
        <v>6</v>
      </c>
      <c r="AP31" s="135">
        <f t="shared" si="26"/>
        <v>3</v>
      </c>
      <c r="AQ31" s="135">
        <f t="shared" si="27"/>
        <v>4</v>
      </c>
      <c r="AR31" s="135">
        <f t="shared" si="28"/>
        <v>1</v>
      </c>
      <c r="AS31" s="135">
        <f t="shared" si="29"/>
        <v>5</v>
      </c>
      <c r="AT31" s="135">
        <f t="shared" si="30"/>
        <v>2</v>
      </c>
      <c r="AU31" s="134"/>
      <c r="AV31" s="134"/>
    </row>
    <row r="32" spans="2:48" s="37" customFormat="1" ht="20.100000000000001" customHeight="1" x14ac:dyDescent="0.2">
      <c r="B32" s="59">
        <v>20</v>
      </c>
      <c r="C32" s="192" t="s">
        <v>87</v>
      </c>
      <c r="D32" s="320" t="s">
        <v>119</v>
      </c>
      <c r="E32" s="316">
        <v>4.6331018518518515E-4</v>
      </c>
      <c r="F32" s="69">
        <f t="shared" si="0"/>
        <v>1</v>
      </c>
      <c r="G32" s="70">
        <f t="shared" si="31"/>
        <v>6</v>
      </c>
      <c r="H32" s="25" t="str">
        <f t="shared" si="1"/>
        <v>ok</v>
      </c>
      <c r="I32" s="28">
        <v>4.9409722222222216E-4</v>
      </c>
      <c r="J32" s="69">
        <f t="shared" si="2"/>
        <v>2</v>
      </c>
      <c r="K32" s="70">
        <f t="shared" si="32"/>
        <v>5</v>
      </c>
      <c r="L32" s="25" t="str">
        <f t="shared" si="3"/>
        <v>ok</v>
      </c>
      <c r="M32" s="28" t="s">
        <v>12</v>
      </c>
      <c r="N32" s="69" t="str">
        <f t="shared" si="4"/>
        <v/>
      </c>
      <c r="O32" s="70">
        <f t="shared" si="5"/>
        <v>0</v>
      </c>
      <c r="P32" s="25" t="str">
        <f t="shared" si="6"/>
        <v>ok</v>
      </c>
      <c r="Q32" s="28">
        <v>5.7777777777777786E-4</v>
      </c>
      <c r="R32" s="69">
        <f t="shared" si="7"/>
        <v>4</v>
      </c>
      <c r="S32" s="6">
        <f t="shared" si="8"/>
        <v>3</v>
      </c>
      <c r="T32" s="25" t="str">
        <f t="shared" si="9"/>
        <v>ok</v>
      </c>
      <c r="U32" s="28">
        <v>5.8622685185185177E-4</v>
      </c>
      <c r="V32" s="69">
        <f t="shared" si="10"/>
        <v>5</v>
      </c>
      <c r="W32" s="70">
        <f t="shared" si="11"/>
        <v>2</v>
      </c>
      <c r="X32" s="25" t="str">
        <f t="shared" si="12"/>
        <v>ok</v>
      </c>
      <c r="Y32" s="28">
        <v>5.2152777777777777E-4</v>
      </c>
      <c r="Z32" s="69">
        <f t="shared" si="13"/>
        <v>3</v>
      </c>
      <c r="AA32" s="70">
        <f t="shared" si="14"/>
        <v>4</v>
      </c>
      <c r="AB32" s="25" t="str">
        <f t="shared" si="15"/>
        <v>ok</v>
      </c>
      <c r="AC32" s="26">
        <f t="shared" si="16"/>
        <v>1</v>
      </c>
      <c r="AD32" s="5">
        <f t="shared" si="17"/>
        <v>1</v>
      </c>
      <c r="AE32" s="25">
        <f t="shared" si="18"/>
        <v>21</v>
      </c>
      <c r="AF32" s="18"/>
      <c r="AG32" s="131">
        <f t="shared" si="19"/>
        <v>4.6331018518518515E-4</v>
      </c>
      <c r="AH32" s="131">
        <f t="shared" si="20"/>
        <v>4.9409722222222216E-4</v>
      </c>
      <c r="AI32" s="131" t="str">
        <f t="shared" si="21"/>
        <v/>
      </c>
      <c r="AJ32" s="131">
        <f t="shared" si="22"/>
        <v>5.7777777777777786E-4</v>
      </c>
      <c r="AK32" s="131">
        <f t="shared" si="23"/>
        <v>5.8622685185185177E-4</v>
      </c>
      <c r="AL32" s="131">
        <f t="shared" si="24"/>
        <v>5.2152777777777777E-4</v>
      </c>
      <c r="AM32" s="18"/>
      <c r="AN32" s="18"/>
      <c r="AO32" s="132">
        <f t="shared" si="25"/>
        <v>1</v>
      </c>
      <c r="AP32" s="132">
        <f t="shared" si="26"/>
        <v>2</v>
      </c>
      <c r="AQ32" s="132" t="e">
        <f t="shared" si="27"/>
        <v>#VALUE!</v>
      </c>
      <c r="AR32" s="132">
        <f t="shared" si="28"/>
        <v>4</v>
      </c>
      <c r="AS32" s="132">
        <f t="shared" si="29"/>
        <v>5</v>
      </c>
      <c r="AT32" s="132">
        <f t="shared" si="30"/>
        <v>3</v>
      </c>
      <c r="AU32" s="18"/>
      <c r="AV32" s="18"/>
    </row>
    <row r="33" spans="2:48" s="37" customFormat="1" ht="20.100000000000001" customHeight="1" x14ac:dyDescent="0.2">
      <c r="B33" s="58">
        <v>21</v>
      </c>
      <c r="C33" s="142" t="s">
        <v>88</v>
      </c>
      <c r="D33" s="319" t="s">
        <v>120</v>
      </c>
      <c r="E33" s="315" t="s">
        <v>12</v>
      </c>
      <c r="F33" s="69" t="str">
        <f t="shared" si="0"/>
        <v/>
      </c>
      <c r="G33" s="70">
        <f t="shared" si="31"/>
        <v>0</v>
      </c>
      <c r="H33" s="22" t="str">
        <f t="shared" si="1"/>
        <v>ok</v>
      </c>
      <c r="I33" s="27">
        <v>4.2719907407407404E-4</v>
      </c>
      <c r="J33" s="69">
        <f t="shared" si="2"/>
        <v>1</v>
      </c>
      <c r="K33" s="70">
        <f t="shared" si="32"/>
        <v>6</v>
      </c>
      <c r="L33" s="22" t="str">
        <f t="shared" si="3"/>
        <v>ok</v>
      </c>
      <c r="M33" s="27">
        <v>4.8935185185185182E-4</v>
      </c>
      <c r="N33" s="69">
        <f t="shared" si="4"/>
        <v>2</v>
      </c>
      <c r="O33" s="70">
        <f t="shared" si="5"/>
        <v>5</v>
      </c>
      <c r="P33" s="22" t="str">
        <f t="shared" si="6"/>
        <v>ok</v>
      </c>
      <c r="Q33" s="27">
        <v>5.5462962962962963E-4</v>
      </c>
      <c r="R33" s="69">
        <f t="shared" si="7"/>
        <v>4</v>
      </c>
      <c r="S33" s="21">
        <f t="shared" si="8"/>
        <v>3</v>
      </c>
      <c r="T33" s="22" t="str">
        <f t="shared" si="9"/>
        <v>ok</v>
      </c>
      <c r="U33" s="27">
        <v>6.1261574074074072E-4</v>
      </c>
      <c r="V33" s="69">
        <f t="shared" si="10"/>
        <v>5</v>
      </c>
      <c r="W33" s="70">
        <f t="shared" si="11"/>
        <v>2</v>
      </c>
      <c r="X33" s="22" t="str">
        <f t="shared" si="12"/>
        <v>ok</v>
      </c>
      <c r="Y33" s="27">
        <v>5.2800925925925921E-4</v>
      </c>
      <c r="Z33" s="69">
        <f t="shared" si="13"/>
        <v>3</v>
      </c>
      <c r="AA33" s="70">
        <f t="shared" si="14"/>
        <v>4</v>
      </c>
      <c r="AB33" s="22" t="str">
        <f t="shared" si="15"/>
        <v>ok</v>
      </c>
      <c r="AC33" s="23">
        <f t="shared" si="16"/>
        <v>1</v>
      </c>
      <c r="AD33" s="20">
        <f t="shared" si="17"/>
        <v>1</v>
      </c>
      <c r="AE33" s="22">
        <f t="shared" si="18"/>
        <v>21</v>
      </c>
      <c r="AF33" s="18"/>
      <c r="AG33" s="131" t="str">
        <f t="shared" si="19"/>
        <v/>
      </c>
      <c r="AH33" s="131">
        <f t="shared" si="20"/>
        <v>4.2719907407407404E-4</v>
      </c>
      <c r="AI33" s="131">
        <f t="shared" si="21"/>
        <v>4.8935185185185182E-4</v>
      </c>
      <c r="AJ33" s="131">
        <f t="shared" si="22"/>
        <v>5.5462962962962963E-4</v>
      </c>
      <c r="AK33" s="131">
        <f t="shared" si="23"/>
        <v>6.1261574074074072E-4</v>
      </c>
      <c r="AL33" s="131">
        <f t="shared" si="24"/>
        <v>5.2800925925925921E-4</v>
      </c>
      <c r="AM33" s="18"/>
      <c r="AN33" s="18"/>
      <c r="AO33" s="132" t="e">
        <f t="shared" si="25"/>
        <v>#VALUE!</v>
      </c>
      <c r="AP33" s="132">
        <f t="shared" si="26"/>
        <v>1</v>
      </c>
      <c r="AQ33" s="132">
        <f t="shared" si="27"/>
        <v>2</v>
      </c>
      <c r="AR33" s="132">
        <f t="shared" si="28"/>
        <v>4</v>
      </c>
      <c r="AS33" s="132">
        <f t="shared" si="29"/>
        <v>5</v>
      </c>
      <c r="AT33" s="132">
        <f t="shared" si="30"/>
        <v>3</v>
      </c>
      <c r="AU33" s="18"/>
      <c r="AV33" s="18"/>
    </row>
    <row r="34" spans="2:48" s="37" customFormat="1" ht="20.100000000000001" customHeight="1" x14ac:dyDescent="0.2">
      <c r="B34" s="59">
        <v>22</v>
      </c>
      <c r="C34" s="192" t="s">
        <v>89</v>
      </c>
      <c r="D34" s="320" t="s">
        <v>129</v>
      </c>
      <c r="E34" s="335">
        <v>6.7766203703703706E-4</v>
      </c>
      <c r="F34" s="69">
        <f t="shared" si="0"/>
        <v>4</v>
      </c>
      <c r="G34" s="70">
        <f t="shared" si="31"/>
        <v>3</v>
      </c>
      <c r="H34" s="25" t="str">
        <f t="shared" si="1"/>
        <v>ok</v>
      </c>
      <c r="I34" s="28">
        <v>6.9884259259259259E-4</v>
      </c>
      <c r="J34" s="69">
        <f t="shared" si="2"/>
        <v>5</v>
      </c>
      <c r="K34" s="70">
        <f t="shared" si="32"/>
        <v>2</v>
      </c>
      <c r="L34" s="25" t="str">
        <f t="shared" si="3"/>
        <v>ok</v>
      </c>
      <c r="M34" s="28">
        <v>5.2916666666666661E-4</v>
      </c>
      <c r="N34" s="69">
        <f t="shared" si="4"/>
        <v>1</v>
      </c>
      <c r="O34" s="70">
        <f t="shared" si="5"/>
        <v>6</v>
      </c>
      <c r="P34" s="25" t="str">
        <f t="shared" si="6"/>
        <v>ok</v>
      </c>
      <c r="Q34" s="28">
        <v>6.2245370370370373E-4</v>
      </c>
      <c r="R34" s="69">
        <f t="shared" si="7"/>
        <v>2</v>
      </c>
      <c r="S34" s="6">
        <f t="shared" si="8"/>
        <v>5</v>
      </c>
      <c r="T34" s="25" t="str">
        <f t="shared" si="9"/>
        <v>ok</v>
      </c>
      <c r="U34" s="28" t="s">
        <v>12</v>
      </c>
      <c r="V34" s="69" t="str">
        <f t="shared" si="10"/>
        <v/>
      </c>
      <c r="W34" s="70">
        <f t="shared" si="11"/>
        <v>0</v>
      </c>
      <c r="X34" s="25" t="str">
        <f t="shared" si="12"/>
        <v>ok</v>
      </c>
      <c r="Y34" s="28">
        <v>6.4270833333333335E-4</v>
      </c>
      <c r="Z34" s="69">
        <f t="shared" si="13"/>
        <v>3</v>
      </c>
      <c r="AA34" s="70">
        <f t="shared" si="14"/>
        <v>4</v>
      </c>
      <c r="AB34" s="25" t="str">
        <f t="shared" si="15"/>
        <v>ok</v>
      </c>
      <c r="AC34" s="26">
        <f t="shared" si="16"/>
        <v>1</v>
      </c>
      <c r="AD34" s="5">
        <f t="shared" si="17"/>
        <v>1</v>
      </c>
      <c r="AE34" s="25">
        <f t="shared" si="18"/>
        <v>21</v>
      </c>
      <c r="AF34" s="18"/>
      <c r="AG34" s="131">
        <f t="shared" si="19"/>
        <v>6.7766203703703706E-4</v>
      </c>
      <c r="AH34" s="131">
        <f t="shared" si="20"/>
        <v>6.9884259259259259E-4</v>
      </c>
      <c r="AI34" s="131">
        <f t="shared" si="21"/>
        <v>5.2916666666666661E-4</v>
      </c>
      <c r="AJ34" s="131">
        <f t="shared" si="22"/>
        <v>6.2245370370370373E-4</v>
      </c>
      <c r="AK34" s="131" t="str">
        <f t="shared" si="23"/>
        <v/>
      </c>
      <c r="AL34" s="131">
        <f t="shared" si="24"/>
        <v>6.4270833333333335E-4</v>
      </c>
      <c r="AM34" s="18"/>
      <c r="AN34" s="18"/>
      <c r="AO34" s="132">
        <f t="shared" si="25"/>
        <v>4</v>
      </c>
      <c r="AP34" s="132">
        <f t="shared" si="26"/>
        <v>5</v>
      </c>
      <c r="AQ34" s="132">
        <f t="shared" si="27"/>
        <v>1</v>
      </c>
      <c r="AR34" s="132">
        <f t="shared" si="28"/>
        <v>2</v>
      </c>
      <c r="AS34" s="132" t="e">
        <f t="shared" si="29"/>
        <v>#VALUE!</v>
      </c>
      <c r="AT34" s="132">
        <f t="shared" si="30"/>
        <v>3</v>
      </c>
      <c r="AU34" s="18"/>
      <c r="AV34" s="18"/>
    </row>
    <row r="35" spans="2:48" s="37" customFormat="1" ht="20.100000000000001" customHeight="1" x14ac:dyDescent="0.2">
      <c r="B35" s="58">
        <v>23</v>
      </c>
      <c r="C35" s="142" t="s">
        <v>90</v>
      </c>
      <c r="D35" s="319" t="s">
        <v>122</v>
      </c>
      <c r="E35" s="315">
        <v>5.7997685185185181E-4</v>
      </c>
      <c r="F35" s="69">
        <f t="shared" si="0"/>
        <v>2</v>
      </c>
      <c r="G35" s="70">
        <f t="shared" si="31"/>
        <v>5</v>
      </c>
      <c r="H35" s="22" t="str">
        <f t="shared" si="1"/>
        <v>ok</v>
      </c>
      <c r="I35" s="27">
        <v>6.0115740740740735E-4</v>
      </c>
      <c r="J35" s="69">
        <f t="shared" si="2"/>
        <v>3</v>
      </c>
      <c r="K35" s="70">
        <f t="shared" si="32"/>
        <v>4</v>
      </c>
      <c r="L35" s="22" t="str">
        <f t="shared" si="3"/>
        <v>ok</v>
      </c>
      <c r="M35" s="27">
        <v>5.1944444444444445E-4</v>
      </c>
      <c r="N35" s="69">
        <f t="shared" si="4"/>
        <v>1</v>
      </c>
      <c r="O35" s="70">
        <f t="shared" si="5"/>
        <v>6</v>
      </c>
      <c r="P35" s="22" t="str">
        <f t="shared" si="6"/>
        <v>ok</v>
      </c>
      <c r="Q35" s="27">
        <v>7.0416666666666674E-4</v>
      </c>
      <c r="R35" s="69">
        <f t="shared" si="7"/>
        <v>6</v>
      </c>
      <c r="S35" s="21">
        <f t="shared" si="8"/>
        <v>1</v>
      </c>
      <c r="T35" s="22" t="str">
        <f t="shared" si="9"/>
        <v>ok</v>
      </c>
      <c r="U35" s="27">
        <v>6.0949074074074063E-4</v>
      </c>
      <c r="V35" s="69">
        <f t="shared" si="10"/>
        <v>4</v>
      </c>
      <c r="W35" s="70">
        <f t="shared" si="11"/>
        <v>3</v>
      </c>
      <c r="X35" s="22" t="str">
        <f t="shared" si="12"/>
        <v>ok</v>
      </c>
      <c r="Y35" s="27">
        <v>6.1921296296296301E-4</v>
      </c>
      <c r="Z35" s="69">
        <f t="shared" si="13"/>
        <v>5</v>
      </c>
      <c r="AA35" s="70">
        <f t="shared" si="14"/>
        <v>2</v>
      </c>
      <c r="AB35" s="22" t="str">
        <f t="shared" si="15"/>
        <v>ok</v>
      </c>
      <c r="AC35" s="23">
        <f t="shared" si="16"/>
        <v>0</v>
      </c>
      <c r="AD35" s="20">
        <f t="shared" si="17"/>
        <v>0</v>
      </c>
      <c r="AE35" s="22">
        <f t="shared" si="18"/>
        <v>21</v>
      </c>
      <c r="AF35" s="18"/>
      <c r="AG35" s="131">
        <f t="shared" si="19"/>
        <v>5.7997685185185181E-4</v>
      </c>
      <c r="AH35" s="131">
        <f t="shared" si="20"/>
        <v>6.0115740740740735E-4</v>
      </c>
      <c r="AI35" s="131">
        <f t="shared" si="21"/>
        <v>5.1944444444444445E-4</v>
      </c>
      <c r="AJ35" s="131">
        <f t="shared" si="22"/>
        <v>7.0416666666666674E-4</v>
      </c>
      <c r="AK35" s="131">
        <f t="shared" si="23"/>
        <v>6.0949074074074063E-4</v>
      </c>
      <c r="AL35" s="131">
        <f t="shared" si="24"/>
        <v>6.1921296296296301E-4</v>
      </c>
      <c r="AM35" s="18"/>
      <c r="AN35" s="18"/>
      <c r="AO35" s="132">
        <f t="shared" si="25"/>
        <v>2</v>
      </c>
      <c r="AP35" s="132">
        <f t="shared" si="26"/>
        <v>3</v>
      </c>
      <c r="AQ35" s="132">
        <f t="shared" si="27"/>
        <v>1</v>
      </c>
      <c r="AR35" s="132">
        <f t="shared" si="28"/>
        <v>6</v>
      </c>
      <c r="AS35" s="132">
        <f t="shared" si="29"/>
        <v>4</v>
      </c>
      <c r="AT35" s="132">
        <f t="shared" si="30"/>
        <v>5</v>
      </c>
      <c r="AU35" s="18"/>
      <c r="AV35" s="18"/>
    </row>
    <row r="36" spans="2:48" s="37" customFormat="1" ht="20.100000000000001" customHeight="1" x14ac:dyDescent="0.2">
      <c r="B36" s="59">
        <v>24</v>
      </c>
      <c r="C36" s="192" t="s">
        <v>25</v>
      </c>
      <c r="D36" s="320" t="s">
        <v>123</v>
      </c>
      <c r="E36" s="316">
        <v>2.752314814814815E-4</v>
      </c>
      <c r="F36" s="69">
        <f t="shared" si="0"/>
        <v>3</v>
      </c>
      <c r="G36" s="70">
        <f t="shared" si="31"/>
        <v>4</v>
      </c>
      <c r="H36" s="25" t="str">
        <f t="shared" si="1"/>
        <v>ok</v>
      </c>
      <c r="I36" s="28">
        <v>2.2962962962962962E-4</v>
      </c>
      <c r="J36" s="69">
        <f t="shared" si="2"/>
        <v>1</v>
      </c>
      <c r="K36" s="70">
        <f t="shared" si="32"/>
        <v>6</v>
      </c>
      <c r="L36" s="25" t="str">
        <f t="shared" si="3"/>
        <v>ok</v>
      </c>
      <c r="M36" s="28">
        <v>2.4745370370370367E-4</v>
      </c>
      <c r="N36" s="69">
        <f t="shared" si="4"/>
        <v>2</v>
      </c>
      <c r="O36" s="70">
        <f t="shared" si="5"/>
        <v>5</v>
      </c>
      <c r="P36" s="25" t="str">
        <f t="shared" si="6"/>
        <v>ok</v>
      </c>
      <c r="Q36" s="28">
        <v>3.621527777777777E-4</v>
      </c>
      <c r="R36" s="69">
        <f t="shared" si="7"/>
        <v>6</v>
      </c>
      <c r="S36" s="6">
        <f t="shared" si="8"/>
        <v>1</v>
      </c>
      <c r="T36" s="25" t="str">
        <f t="shared" si="9"/>
        <v>ok</v>
      </c>
      <c r="U36" s="28">
        <v>2.9942129629629633E-4</v>
      </c>
      <c r="V36" s="69">
        <f t="shared" si="10"/>
        <v>4</v>
      </c>
      <c r="W36" s="70">
        <f t="shared" si="11"/>
        <v>3</v>
      </c>
      <c r="X36" s="25" t="str">
        <f t="shared" si="12"/>
        <v>ok</v>
      </c>
      <c r="Y36" s="28">
        <v>3.0706018518518522E-4</v>
      </c>
      <c r="Z36" s="69">
        <f t="shared" si="13"/>
        <v>5</v>
      </c>
      <c r="AA36" s="70">
        <f t="shared" si="14"/>
        <v>2</v>
      </c>
      <c r="AB36" s="25" t="str">
        <f t="shared" si="15"/>
        <v>ok</v>
      </c>
      <c r="AC36" s="26">
        <f t="shared" si="16"/>
        <v>0</v>
      </c>
      <c r="AD36" s="5">
        <f t="shared" si="17"/>
        <v>0</v>
      </c>
      <c r="AE36" s="25">
        <f t="shared" si="18"/>
        <v>21</v>
      </c>
      <c r="AF36" s="18"/>
      <c r="AG36" s="131">
        <f t="shared" si="19"/>
        <v>2.752314814814815E-4</v>
      </c>
      <c r="AH36" s="131">
        <f t="shared" si="20"/>
        <v>2.2962962962962962E-4</v>
      </c>
      <c r="AI36" s="131">
        <f t="shared" si="21"/>
        <v>2.4745370370370367E-4</v>
      </c>
      <c r="AJ36" s="131">
        <f t="shared" si="22"/>
        <v>3.621527777777777E-4</v>
      </c>
      <c r="AK36" s="131">
        <f t="shared" si="23"/>
        <v>2.9942129629629633E-4</v>
      </c>
      <c r="AL36" s="131">
        <f t="shared" si="24"/>
        <v>3.0706018518518522E-4</v>
      </c>
      <c r="AM36" s="18"/>
      <c r="AN36" s="18"/>
      <c r="AO36" s="132">
        <f t="shared" si="25"/>
        <v>3</v>
      </c>
      <c r="AP36" s="132">
        <f t="shared" si="26"/>
        <v>1</v>
      </c>
      <c r="AQ36" s="132">
        <f t="shared" si="27"/>
        <v>2</v>
      </c>
      <c r="AR36" s="132">
        <f t="shared" si="28"/>
        <v>6</v>
      </c>
      <c r="AS36" s="132">
        <f t="shared" si="29"/>
        <v>4</v>
      </c>
      <c r="AT36" s="132">
        <f t="shared" si="30"/>
        <v>5</v>
      </c>
      <c r="AU36" s="18"/>
      <c r="AV36" s="18"/>
    </row>
    <row r="37" spans="2:48" s="37" customFormat="1" ht="20.100000000000001" customHeight="1" x14ac:dyDescent="0.2">
      <c r="B37" s="58">
        <v>25</v>
      </c>
      <c r="C37" s="142" t="s">
        <v>26</v>
      </c>
      <c r="D37" s="319" t="s">
        <v>124</v>
      </c>
      <c r="E37" s="315">
        <v>3.1805555555555558E-4</v>
      </c>
      <c r="F37" s="69">
        <f t="shared" si="0"/>
        <v>4</v>
      </c>
      <c r="G37" s="70">
        <f t="shared" si="31"/>
        <v>3</v>
      </c>
      <c r="H37" s="22" t="str">
        <f t="shared" si="1"/>
        <v>ok</v>
      </c>
      <c r="I37" s="27">
        <v>2.488425925925926E-4</v>
      </c>
      <c r="J37" s="69">
        <f t="shared" si="2"/>
        <v>1</v>
      </c>
      <c r="K37" s="70">
        <f t="shared" si="32"/>
        <v>6</v>
      </c>
      <c r="L37" s="22" t="str">
        <f t="shared" si="3"/>
        <v>ok</v>
      </c>
      <c r="M37" s="27">
        <v>3.1967592592592594E-4</v>
      </c>
      <c r="N37" s="69">
        <f t="shared" si="4"/>
        <v>5</v>
      </c>
      <c r="O37" s="70">
        <f t="shared" si="5"/>
        <v>2</v>
      </c>
      <c r="P37" s="22" t="str">
        <f t="shared" si="6"/>
        <v>ok</v>
      </c>
      <c r="Q37" s="27">
        <v>3.1134259259259261E-4</v>
      </c>
      <c r="R37" s="69">
        <f t="shared" si="7"/>
        <v>3</v>
      </c>
      <c r="S37" s="21">
        <f t="shared" si="8"/>
        <v>4</v>
      </c>
      <c r="T37" s="22" t="str">
        <f t="shared" si="9"/>
        <v>ok</v>
      </c>
      <c r="U37" s="27">
        <v>3.0856481481481485E-4</v>
      </c>
      <c r="V37" s="69">
        <f t="shared" si="10"/>
        <v>2</v>
      </c>
      <c r="W37" s="70">
        <f t="shared" si="11"/>
        <v>5</v>
      </c>
      <c r="X37" s="22" t="str">
        <f t="shared" si="12"/>
        <v>ok</v>
      </c>
      <c r="Y37" s="27">
        <v>3.3668981481481484E-4</v>
      </c>
      <c r="Z37" s="69">
        <f t="shared" si="13"/>
        <v>6</v>
      </c>
      <c r="AA37" s="70">
        <f t="shared" si="14"/>
        <v>1</v>
      </c>
      <c r="AB37" s="22" t="str">
        <f t="shared" si="15"/>
        <v>ok</v>
      </c>
      <c r="AC37" s="23">
        <f t="shared" si="16"/>
        <v>0</v>
      </c>
      <c r="AD37" s="20">
        <f t="shared" si="17"/>
        <v>0</v>
      </c>
      <c r="AE37" s="22">
        <f t="shared" si="18"/>
        <v>21</v>
      </c>
      <c r="AF37" s="18"/>
      <c r="AG37" s="131">
        <f t="shared" si="19"/>
        <v>3.1805555555555558E-4</v>
      </c>
      <c r="AH37" s="131">
        <f t="shared" si="20"/>
        <v>2.488425925925926E-4</v>
      </c>
      <c r="AI37" s="131">
        <f t="shared" si="21"/>
        <v>3.1967592592592594E-4</v>
      </c>
      <c r="AJ37" s="131">
        <f t="shared" si="22"/>
        <v>3.1134259259259261E-4</v>
      </c>
      <c r="AK37" s="131">
        <f t="shared" si="23"/>
        <v>3.0856481481481485E-4</v>
      </c>
      <c r="AL37" s="131">
        <f t="shared" si="24"/>
        <v>3.3668981481481484E-4</v>
      </c>
      <c r="AM37" s="18"/>
      <c r="AN37" s="18"/>
      <c r="AO37" s="132">
        <f t="shared" si="25"/>
        <v>4</v>
      </c>
      <c r="AP37" s="132">
        <f t="shared" si="26"/>
        <v>1</v>
      </c>
      <c r="AQ37" s="132">
        <f t="shared" si="27"/>
        <v>5</v>
      </c>
      <c r="AR37" s="132">
        <f t="shared" si="28"/>
        <v>3</v>
      </c>
      <c r="AS37" s="132">
        <f t="shared" si="29"/>
        <v>2</v>
      </c>
      <c r="AT37" s="132">
        <f t="shared" si="30"/>
        <v>6</v>
      </c>
      <c r="AU37" s="18"/>
      <c r="AV37" s="18"/>
    </row>
    <row r="38" spans="2:48" s="37" customFormat="1" ht="20.100000000000001" customHeight="1" x14ac:dyDescent="0.2">
      <c r="B38" s="59">
        <v>26</v>
      </c>
      <c r="C38" s="192" t="s">
        <v>91</v>
      </c>
      <c r="D38" s="320" t="s">
        <v>130</v>
      </c>
      <c r="E38" s="316">
        <v>3.7129629629629627E-4</v>
      </c>
      <c r="F38" s="69">
        <f t="shared" si="0"/>
        <v>1</v>
      </c>
      <c r="G38" s="70">
        <f t="shared" si="31"/>
        <v>6</v>
      </c>
      <c r="H38" s="25" t="str">
        <f t="shared" si="1"/>
        <v>ok</v>
      </c>
      <c r="I38" s="28">
        <v>3.979166666666667E-4</v>
      </c>
      <c r="J38" s="69">
        <f t="shared" si="2"/>
        <v>2</v>
      </c>
      <c r="K38" s="70">
        <f t="shared" si="32"/>
        <v>5</v>
      </c>
      <c r="L38" s="25" t="str">
        <f t="shared" si="3"/>
        <v>ok</v>
      </c>
      <c r="M38" s="28">
        <v>4.3703703703703699E-4</v>
      </c>
      <c r="N38" s="69">
        <f t="shared" si="4"/>
        <v>6</v>
      </c>
      <c r="O38" s="70">
        <f t="shared" si="5"/>
        <v>1</v>
      </c>
      <c r="P38" s="25" t="str">
        <f t="shared" si="6"/>
        <v>ok</v>
      </c>
      <c r="Q38" s="28">
        <v>4.1400462962962967E-4</v>
      </c>
      <c r="R38" s="69">
        <f t="shared" si="7"/>
        <v>3</v>
      </c>
      <c r="S38" s="6">
        <f t="shared" si="8"/>
        <v>4</v>
      </c>
      <c r="T38" s="25" t="str">
        <f t="shared" si="9"/>
        <v>ok</v>
      </c>
      <c r="U38" s="28">
        <v>4.3692129629629631E-4</v>
      </c>
      <c r="V38" s="69">
        <f t="shared" si="10"/>
        <v>5</v>
      </c>
      <c r="W38" s="70">
        <f t="shared" si="11"/>
        <v>2</v>
      </c>
      <c r="X38" s="25" t="str">
        <f t="shared" si="12"/>
        <v>ok</v>
      </c>
      <c r="Y38" s="28">
        <v>4.2824074074074075E-4</v>
      </c>
      <c r="Z38" s="69">
        <f t="shared" si="13"/>
        <v>4</v>
      </c>
      <c r="AA38" s="70">
        <f t="shared" si="14"/>
        <v>3</v>
      </c>
      <c r="AB38" s="25" t="str">
        <f t="shared" si="15"/>
        <v>ok</v>
      </c>
      <c r="AC38" s="26">
        <f t="shared" si="16"/>
        <v>0</v>
      </c>
      <c r="AD38" s="5">
        <f t="shared" si="17"/>
        <v>0</v>
      </c>
      <c r="AE38" s="25">
        <f t="shared" si="18"/>
        <v>21</v>
      </c>
      <c r="AF38" s="18"/>
      <c r="AG38" s="131">
        <f t="shared" si="19"/>
        <v>3.7129629629629627E-4</v>
      </c>
      <c r="AH38" s="131">
        <f t="shared" si="20"/>
        <v>3.979166666666667E-4</v>
      </c>
      <c r="AI38" s="131">
        <f t="shared" si="21"/>
        <v>4.3703703703703699E-4</v>
      </c>
      <c r="AJ38" s="131">
        <f t="shared" si="22"/>
        <v>4.1400462962962967E-4</v>
      </c>
      <c r="AK38" s="131">
        <f t="shared" si="23"/>
        <v>4.3692129629629631E-4</v>
      </c>
      <c r="AL38" s="131">
        <f t="shared" si="24"/>
        <v>4.2824074074074075E-4</v>
      </c>
      <c r="AM38" s="18"/>
      <c r="AN38" s="18"/>
      <c r="AO38" s="132">
        <f t="shared" si="25"/>
        <v>1</v>
      </c>
      <c r="AP38" s="132">
        <f t="shared" si="26"/>
        <v>2</v>
      </c>
      <c r="AQ38" s="132">
        <f t="shared" si="27"/>
        <v>6</v>
      </c>
      <c r="AR38" s="132">
        <f t="shared" si="28"/>
        <v>3</v>
      </c>
      <c r="AS38" s="132">
        <f t="shared" si="29"/>
        <v>5</v>
      </c>
      <c r="AT38" s="132">
        <f t="shared" si="30"/>
        <v>4</v>
      </c>
      <c r="AU38" s="18"/>
      <c r="AV38" s="18"/>
    </row>
    <row r="39" spans="2:48" s="37" customFormat="1" ht="20.100000000000001" customHeight="1" x14ac:dyDescent="0.2">
      <c r="B39" s="58">
        <v>27</v>
      </c>
      <c r="C39" s="142" t="s">
        <v>92</v>
      </c>
      <c r="D39" s="319" t="s">
        <v>114</v>
      </c>
      <c r="E39" s="315">
        <v>3.7523148148148143E-4</v>
      </c>
      <c r="F39" s="69">
        <f t="shared" si="0"/>
        <v>3</v>
      </c>
      <c r="G39" s="70">
        <f t="shared" si="31"/>
        <v>4</v>
      </c>
      <c r="H39" s="22" t="str">
        <f t="shared" si="1"/>
        <v>ok</v>
      </c>
      <c r="I39" s="27">
        <v>4.1226851851851857E-4</v>
      </c>
      <c r="J39" s="69">
        <f t="shared" si="2"/>
        <v>6</v>
      </c>
      <c r="K39" s="70">
        <f t="shared" si="32"/>
        <v>1</v>
      </c>
      <c r="L39" s="22" t="str">
        <f t="shared" si="3"/>
        <v>ok</v>
      </c>
      <c r="M39" s="27">
        <v>3.6423611111111113E-4</v>
      </c>
      <c r="N39" s="69">
        <f t="shared" si="4"/>
        <v>2</v>
      </c>
      <c r="O39" s="70">
        <f t="shared" si="5"/>
        <v>5</v>
      </c>
      <c r="P39" s="22" t="str">
        <f t="shared" si="6"/>
        <v>ok</v>
      </c>
      <c r="Q39" s="27">
        <v>3.7534722222222223E-4</v>
      </c>
      <c r="R39" s="69">
        <f t="shared" si="7"/>
        <v>4</v>
      </c>
      <c r="S39" s="21">
        <f t="shared" si="8"/>
        <v>3</v>
      </c>
      <c r="T39" s="22" t="str">
        <f t="shared" si="9"/>
        <v>ok</v>
      </c>
      <c r="U39" s="27">
        <v>3.9027777777777775E-4</v>
      </c>
      <c r="V39" s="69">
        <f t="shared" si="10"/>
        <v>5</v>
      </c>
      <c r="W39" s="70">
        <f t="shared" si="11"/>
        <v>2</v>
      </c>
      <c r="X39" s="22" t="str">
        <f t="shared" si="12"/>
        <v>ok</v>
      </c>
      <c r="Y39" s="27">
        <v>3.6273148148148146E-4</v>
      </c>
      <c r="Z39" s="69">
        <f t="shared" si="13"/>
        <v>1</v>
      </c>
      <c r="AA39" s="70">
        <f t="shared" si="14"/>
        <v>6</v>
      </c>
      <c r="AB39" s="22" t="str">
        <f t="shared" si="15"/>
        <v>ok</v>
      </c>
      <c r="AC39" s="23">
        <f t="shared" si="16"/>
        <v>0</v>
      </c>
      <c r="AD39" s="20">
        <f t="shared" si="17"/>
        <v>0</v>
      </c>
      <c r="AE39" s="22">
        <f t="shared" si="18"/>
        <v>21</v>
      </c>
      <c r="AF39" s="18"/>
      <c r="AG39" s="131">
        <f t="shared" si="19"/>
        <v>3.7523148148148143E-4</v>
      </c>
      <c r="AH39" s="131">
        <f t="shared" si="20"/>
        <v>4.1226851851851857E-4</v>
      </c>
      <c r="AI39" s="131">
        <f t="shared" si="21"/>
        <v>3.6423611111111113E-4</v>
      </c>
      <c r="AJ39" s="131">
        <f t="shared" si="22"/>
        <v>3.7534722222222223E-4</v>
      </c>
      <c r="AK39" s="131">
        <f t="shared" si="23"/>
        <v>3.9027777777777775E-4</v>
      </c>
      <c r="AL39" s="131">
        <f t="shared" si="24"/>
        <v>3.6273148148148146E-4</v>
      </c>
      <c r="AM39" s="18"/>
      <c r="AN39" s="18"/>
      <c r="AO39" s="132">
        <f t="shared" si="25"/>
        <v>3</v>
      </c>
      <c r="AP39" s="132">
        <f t="shared" si="26"/>
        <v>6</v>
      </c>
      <c r="AQ39" s="132">
        <f t="shared" si="27"/>
        <v>2</v>
      </c>
      <c r="AR39" s="132">
        <f t="shared" si="28"/>
        <v>4</v>
      </c>
      <c r="AS39" s="132">
        <f t="shared" si="29"/>
        <v>5</v>
      </c>
      <c r="AT39" s="132">
        <f t="shared" si="30"/>
        <v>1</v>
      </c>
      <c r="AU39" s="18"/>
      <c r="AV39" s="18"/>
    </row>
    <row r="40" spans="2:48" s="37" customFormat="1" ht="20.100000000000001" customHeight="1" x14ac:dyDescent="0.2">
      <c r="B40" s="59">
        <v>28</v>
      </c>
      <c r="C40" s="192" t="s">
        <v>27</v>
      </c>
      <c r="D40" s="320" t="s">
        <v>126</v>
      </c>
      <c r="E40" s="316">
        <v>4.8645833333333332E-4</v>
      </c>
      <c r="F40" s="69">
        <f t="shared" si="0"/>
        <v>1</v>
      </c>
      <c r="G40" s="70">
        <f t="shared" si="31"/>
        <v>6</v>
      </c>
      <c r="H40" s="146" t="str">
        <f t="shared" si="1"/>
        <v>ok</v>
      </c>
      <c r="I40" s="28">
        <v>5.4027777777777776E-4</v>
      </c>
      <c r="J40" s="69">
        <f t="shared" si="2"/>
        <v>4</v>
      </c>
      <c r="K40" s="70">
        <f t="shared" si="32"/>
        <v>3</v>
      </c>
      <c r="L40" s="25" t="str">
        <f t="shared" si="3"/>
        <v>ok</v>
      </c>
      <c r="M40" s="28">
        <v>5.1400462962962956E-4</v>
      </c>
      <c r="N40" s="69">
        <f t="shared" si="4"/>
        <v>3</v>
      </c>
      <c r="O40" s="70">
        <f t="shared" si="5"/>
        <v>4</v>
      </c>
      <c r="P40" s="25" t="str">
        <f t="shared" si="6"/>
        <v>ok</v>
      </c>
      <c r="Q40" s="28">
        <v>5.4872685185185178E-4</v>
      </c>
      <c r="R40" s="69">
        <f t="shared" si="7"/>
        <v>6</v>
      </c>
      <c r="S40" s="6">
        <f t="shared" si="8"/>
        <v>1</v>
      </c>
      <c r="T40" s="25" t="str">
        <f t="shared" si="9"/>
        <v>ok</v>
      </c>
      <c r="U40" s="28">
        <v>5.0486111111111109E-4</v>
      </c>
      <c r="V40" s="69">
        <f t="shared" si="10"/>
        <v>2</v>
      </c>
      <c r="W40" s="70">
        <f t="shared" si="11"/>
        <v>5</v>
      </c>
      <c r="X40" s="25" t="str">
        <f t="shared" si="12"/>
        <v>ok</v>
      </c>
      <c r="Y40" s="28">
        <v>5.4108796296296294E-4</v>
      </c>
      <c r="Z40" s="69">
        <f t="shared" si="13"/>
        <v>5</v>
      </c>
      <c r="AA40" s="70">
        <f t="shared" si="14"/>
        <v>2</v>
      </c>
      <c r="AB40" s="25" t="str">
        <f t="shared" si="15"/>
        <v>ok</v>
      </c>
      <c r="AC40" s="26">
        <f t="shared" si="16"/>
        <v>0</v>
      </c>
      <c r="AD40" s="5">
        <f t="shared" si="17"/>
        <v>0</v>
      </c>
      <c r="AE40" s="25">
        <f t="shared" si="18"/>
        <v>21</v>
      </c>
      <c r="AF40" s="18"/>
      <c r="AG40" s="131">
        <f t="shared" si="19"/>
        <v>4.8645833333333332E-4</v>
      </c>
      <c r="AH40" s="131">
        <f t="shared" si="20"/>
        <v>5.4027777777777776E-4</v>
      </c>
      <c r="AI40" s="131">
        <f t="shared" si="21"/>
        <v>5.1400462962962956E-4</v>
      </c>
      <c r="AJ40" s="131">
        <f t="shared" si="22"/>
        <v>5.4872685185185178E-4</v>
      </c>
      <c r="AK40" s="131">
        <f t="shared" si="23"/>
        <v>5.0486111111111109E-4</v>
      </c>
      <c r="AL40" s="131">
        <f t="shared" si="24"/>
        <v>5.4108796296296294E-4</v>
      </c>
      <c r="AM40" s="18"/>
      <c r="AN40" s="18"/>
      <c r="AO40" s="132">
        <f t="shared" si="25"/>
        <v>1</v>
      </c>
      <c r="AP40" s="132">
        <f t="shared" si="26"/>
        <v>4</v>
      </c>
      <c r="AQ40" s="132">
        <f t="shared" si="27"/>
        <v>3</v>
      </c>
      <c r="AR40" s="132">
        <f t="shared" si="28"/>
        <v>6</v>
      </c>
      <c r="AS40" s="132">
        <f t="shared" si="29"/>
        <v>2</v>
      </c>
      <c r="AT40" s="132">
        <f t="shared" si="30"/>
        <v>5</v>
      </c>
      <c r="AU40" s="18"/>
      <c r="AV40" s="18"/>
    </row>
    <row r="41" spans="2:48" s="37" customFormat="1" ht="20.100000000000001" customHeight="1" x14ac:dyDescent="0.2">
      <c r="B41" s="58">
        <v>29</v>
      </c>
      <c r="C41" s="142" t="s">
        <v>28</v>
      </c>
      <c r="D41" s="319" t="s">
        <v>116</v>
      </c>
      <c r="E41" s="336">
        <v>4.4143518518518517E-4</v>
      </c>
      <c r="F41" s="69">
        <f t="shared" si="0"/>
        <v>3</v>
      </c>
      <c r="G41" s="70">
        <f t="shared" si="31"/>
        <v>4</v>
      </c>
      <c r="H41" s="147" t="str">
        <f t="shared" si="1"/>
        <v>ok</v>
      </c>
      <c r="I41" s="27">
        <v>5.5046296296296299E-4</v>
      </c>
      <c r="J41" s="69">
        <f t="shared" si="2"/>
        <v>5</v>
      </c>
      <c r="K41" s="70">
        <f t="shared" si="32"/>
        <v>2</v>
      </c>
      <c r="L41" s="22" t="str">
        <f t="shared" si="3"/>
        <v>ok</v>
      </c>
      <c r="M41" s="27">
        <v>4.3831018518518519E-4</v>
      </c>
      <c r="N41" s="69">
        <f t="shared" si="4"/>
        <v>2</v>
      </c>
      <c r="O41" s="70">
        <f t="shared" si="5"/>
        <v>5</v>
      </c>
      <c r="P41" s="22" t="str">
        <f t="shared" si="6"/>
        <v>ok</v>
      </c>
      <c r="Q41" s="27">
        <v>4.3263888888888887E-4</v>
      </c>
      <c r="R41" s="69">
        <f t="shared" si="7"/>
        <v>1</v>
      </c>
      <c r="S41" s="21">
        <f t="shared" si="8"/>
        <v>6</v>
      </c>
      <c r="T41" s="22" t="str">
        <f t="shared" si="9"/>
        <v>ok</v>
      </c>
      <c r="U41" s="27">
        <v>5.5231481481481483E-4</v>
      </c>
      <c r="V41" s="69">
        <f t="shared" si="10"/>
        <v>6</v>
      </c>
      <c r="W41" s="70">
        <f t="shared" si="11"/>
        <v>1</v>
      </c>
      <c r="X41" s="22" t="str">
        <f t="shared" si="12"/>
        <v>ok</v>
      </c>
      <c r="Y41" s="27">
        <v>5.2303240740740739E-4</v>
      </c>
      <c r="Z41" s="69">
        <f t="shared" si="13"/>
        <v>4</v>
      </c>
      <c r="AA41" s="70">
        <f t="shared" si="14"/>
        <v>3</v>
      </c>
      <c r="AB41" s="22" t="str">
        <f t="shared" si="15"/>
        <v>ok</v>
      </c>
      <c r="AC41" s="23">
        <f t="shared" si="16"/>
        <v>0</v>
      </c>
      <c r="AD41" s="20">
        <f t="shared" si="17"/>
        <v>0</v>
      </c>
      <c r="AE41" s="22">
        <f t="shared" si="18"/>
        <v>21</v>
      </c>
      <c r="AF41" s="18"/>
      <c r="AG41" s="131">
        <f t="shared" si="19"/>
        <v>4.4143518518518517E-4</v>
      </c>
      <c r="AH41" s="131">
        <f t="shared" si="20"/>
        <v>5.5046296296296299E-4</v>
      </c>
      <c r="AI41" s="131">
        <f t="shared" si="21"/>
        <v>4.3831018518518519E-4</v>
      </c>
      <c r="AJ41" s="131">
        <f t="shared" si="22"/>
        <v>4.3263888888888887E-4</v>
      </c>
      <c r="AK41" s="131">
        <f t="shared" si="23"/>
        <v>5.5231481481481483E-4</v>
      </c>
      <c r="AL41" s="131">
        <f t="shared" si="24"/>
        <v>5.2303240740740739E-4</v>
      </c>
      <c r="AM41" s="18"/>
      <c r="AN41" s="18"/>
      <c r="AO41" s="132">
        <f t="shared" si="25"/>
        <v>3</v>
      </c>
      <c r="AP41" s="132">
        <f t="shared" si="26"/>
        <v>5</v>
      </c>
      <c r="AQ41" s="132">
        <f t="shared" si="27"/>
        <v>2</v>
      </c>
      <c r="AR41" s="132">
        <f t="shared" si="28"/>
        <v>1</v>
      </c>
      <c r="AS41" s="132">
        <f t="shared" si="29"/>
        <v>6</v>
      </c>
      <c r="AT41" s="132">
        <f t="shared" si="30"/>
        <v>4</v>
      </c>
      <c r="AU41" s="18"/>
      <c r="AV41" s="18"/>
    </row>
    <row r="42" spans="2:48" s="37" customFormat="1" ht="20.100000000000001" customHeight="1" x14ac:dyDescent="0.2">
      <c r="B42" s="59">
        <v>30</v>
      </c>
      <c r="C42" s="192" t="s">
        <v>29</v>
      </c>
      <c r="D42" s="320" t="s">
        <v>117</v>
      </c>
      <c r="E42" s="316">
        <v>4.1898148148148155E-4</v>
      </c>
      <c r="F42" s="69">
        <f t="shared" si="0"/>
        <v>2</v>
      </c>
      <c r="G42" s="70">
        <f t="shared" si="31"/>
        <v>5</v>
      </c>
      <c r="H42" s="146" t="str">
        <f t="shared" si="1"/>
        <v>ok</v>
      </c>
      <c r="I42" s="28">
        <v>4.025462962962963E-4</v>
      </c>
      <c r="J42" s="69">
        <f t="shared" si="2"/>
        <v>1</v>
      </c>
      <c r="K42" s="70">
        <f t="shared" si="32"/>
        <v>6</v>
      </c>
      <c r="L42" s="25" t="str">
        <f t="shared" si="3"/>
        <v>ok</v>
      </c>
      <c r="M42" s="28" t="s">
        <v>12</v>
      </c>
      <c r="N42" s="69" t="str">
        <f t="shared" si="4"/>
        <v/>
      </c>
      <c r="O42" s="70">
        <f t="shared" si="5"/>
        <v>0</v>
      </c>
      <c r="P42" s="25" t="str">
        <f t="shared" si="6"/>
        <v>ok</v>
      </c>
      <c r="Q42" s="28">
        <v>4.604166666666667E-4</v>
      </c>
      <c r="R42" s="69">
        <f t="shared" si="7"/>
        <v>3</v>
      </c>
      <c r="S42" s="6">
        <f t="shared" si="8"/>
        <v>4</v>
      </c>
      <c r="T42" s="25" t="str">
        <f t="shared" si="9"/>
        <v>ok</v>
      </c>
      <c r="U42" s="28">
        <v>5.4178240740740738E-4</v>
      </c>
      <c r="V42" s="69">
        <f t="shared" si="10"/>
        <v>4</v>
      </c>
      <c r="W42" s="70">
        <f t="shared" si="11"/>
        <v>3</v>
      </c>
      <c r="X42" s="25" t="str">
        <f t="shared" si="12"/>
        <v>ok</v>
      </c>
      <c r="Y42" s="28">
        <v>5.7476851851851851E-4</v>
      </c>
      <c r="Z42" s="69">
        <f t="shared" si="13"/>
        <v>5</v>
      </c>
      <c r="AA42" s="70">
        <f t="shared" si="14"/>
        <v>2</v>
      </c>
      <c r="AB42" s="25" t="str">
        <f t="shared" si="15"/>
        <v>ok</v>
      </c>
      <c r="AC42" s="26">
        <f t="shared" si="16"/>
        <v>1</v>
      </c>
      <c r="AD42" s="5">
        <f t="shared" si="17"/>
        <v>1</v>
      </c>
      <c r="AE42" s="25">
        <f t="shared" si="18"/>
        <v>21</v>
      </c>
      <c r="AF42" s="18"/>
      <c r="AG42" s="131">
        <f t="shared" si="19"/>
        <v>4.1898148148148155E-4</v>
      </c>
      <c r="AH42" s="131">
        <f t="shared" si="20"/>
        <v>4.025462962962963E-4</v>
      </c>
      <c r="AI42" s="131" t="str">
        <f t="shared" si="21"/>
        <v/>
      </c>
      <c r="AJ42" s="131">
        <f t="shared" si="22"/>
        <v>4.604166666666667E-4</v>
      </c>
      <c r="AK42" s="131">
        <f t="shared" si="23"/>
        <v>5.4178240740740738E-4</v>
      </c>
      <c r="AL42" s="131">
        <f t="shared" si="24"/>
        <v>5.7476851851851851E-4</v>
      </c>
      <c r="AM42" s="18"/>
      <c r="AN42" s="18"/>
      <c r="AO42" s="132">
        <f t="shared" si="25"/>
        <v>2</v>
      </c>
      <c r="AP42" s="132">
        <f t="shared" si="26"/>
        <v>1</v>
      </c>
      <c r="AQ42" s="132" t="e">
        <f t="shared" si="27"/>
        <v>#VALUE!</v>
      </c>
      <c r="AR42" s="132">
        <f t="shared" si="28"/>
        <v>3</v>
      </c>
      <c r="AS42" s="132">
        <f t="shared" si="29"/>
        <v>4</v>
      </c>
      <c r="AT42" s="132">
        <f t="shared" si="30"/>
        <v>5</v>
      </c>
      <c r="AU42" s="18"/>
      <c r="AV42" s="18"/>
    </row>
    <row r="43" spans="2:48" s="37" customFormat="1" ht="20.100000000000001" customHeight="1" x14ac:dyDescent="0.2">
      <c r="B43" s="58">
        <v>31</v>
      </c>
      <c r="C43" s="142" t="s">
        <v>30</v>
      </c>
      <c r="D43" s="319" t="s">
        <v>118</v>
      </c>
      <c r="E43" s="315">
        <v>4.2048611111111106E-4</v>
      </c>
      <c r="F43" s="69">
        <f t="shared" si="0"/>
        <v>1</v>
      </c>
      <c r="G43" s="70">
        <f t="shared" si="31"/>
        <v>6</v>
      </c>
      <c r="H43" s="147" t="str">
        <f t="shared" si="1"/>
        <v>ok</v>
      </c>
      <c r="I43" s="27">
        <v>4.3842592592592593E-4</v>
      </c>
      <c r="J43" s="69">
        <f t="shared" si="2"/>
        <v>2</v>
      </c>
      <c r="K43" s="70">
        <f t="shared" si="32"/>
        <v>5</v>
      </c>
      <c r="L43" s="22" t="str">
        <f t="shared" si="3"/>
        <v>ok</v>
      </c>
      <c r="M43" s="27">
        <v>4.6250000000000002E-4</v>
      </c>
      <c r="N43" s="69">
        <f t="shared" si="4"/>
        <v>5</v>
      </c>
      <c r="O43" s="70">
        <f t="shared" si="5"/>
        <v>2</v>
      </c>
      <c r="P43" s="22" t="str">
        <f t="shared" si="6"/>
        <v>ok</v>
      </c>
      <c r="Q43" s="27">
        <v>4.7708333333333327E-4</v>
      </c>
      <c r="R43" s="69">
        <f t="shared" si="7"/>
        <v>6</v>
      </c>
      <c r="S43" s="21">
        <f t="shared" si="8"/>
        <v>1</v>
      </c>
      <c r="T43" s="22" t="str">
        <f t="shared" si="9"/>
        <v>ok</v>
      </c>
      <c r="U43" s="27">
        <v>4.4340277777777781E-4</v>
      </c>
      <c r="V43" s="69">
        <f t="shared" si="10"/>
        <v>3</v>
      </c>
      <c r="W43" s="70">
        <f t="shared" si="11"/>
        <v>4</v>
      </c>
      <c r="X43" s="22" t="str">
        <f t="shared" si="12"/>
        <v>ok</v>
      </c>
      <c r="Y43" s="27">
        <v>4.5474537037037033E-4</v>
      </c>
      <c r="Z43" s="69">
        <f t="shared" si="13"/>
        <v>4</v>
      </c>
      <c r="AA43" s="70">
        <f t="shared" si="14"/>
        <v>3</v>
      </c>
      <c r="AB43" s="22" t="str">
        <f t="shared" si="15"/>
        <v>ok</v>
      </c>
      <c r="AC43" s="23">
        <f t="shared" si="16"/>
        <v>0</v>
      </c>
      <c r="AD43" s="20">
        <f t="shared" si="17"/>
        <v>0</v>
      </c>
      <c r="AE43" s="22">
        <f t="shared" si="18"/>
        <v>21</v>
      </c>
      <c r="AF43" s="18"/>
      <c r="AG43" s="131">
        <f t="shared" si="19"/>
        <v>4.2048611111111106E-4</v>
      </c>
      <c r="AH43" s="131">
        <f t="shared" si="20"/>
        <v>4.3842592592592593E-4</v>
      </c>
      <c r="AI43" s="131">
        <f t="shared" si="21"/>
        <v>4.6250000000000002E-4</v>
      </c>
      <c r="AJ43" s="131">
        <f t="shared" si="22"/>
        <v>4.7708333333333327E-4</v>
      </c>
      <c r="AK43" s="131">
        <f t="shared" si="23"/>
        <v>4.4340277777777781E-4</v>
      </c>
      <c r="AL43" s="131">
        <f t="shared" si="24"/>
        <v>4.5474537037037033E-4</v>
      </c>
      <c r="AM43" s="18"/>
      <c r="AN43" s="18"/>
      <c r="AO43" s="132">
        <f t="shared" si="25"/>
        <v>1</v>
      </c>
      <c r="AP43" s="132">
        <f t="shared" si="26"/>
        <v>2</v>
      </c>
      <c r="AQ43" s="132">
        <f t="shared" si="27"/>
        <v>5</v>
      </c>
      <c r="AR43" s="132">
        <f t="shared" si="28"/>
        <v>6</v>
      </c>
      <c r="AS43" s="132">
        <f t="shared" si="29"/>
        <v>3</v>
      </c>
      <c r="AT43" s="132">
        <f t="shared" si="30"/>
        <v>4</v>
      </c>
      <c r="AU43" s="18"/>
      <c r="AV43" s="18"/>
    </row>
    <row r="44" spans="2:48" s="37" customFormat="1" ht="20.100000000000001" customHeight="1" x14ac:dyDescent="0.2">
      <c r="B44" s="59">
        <v>32</v>
      </c>
      <c r="C44" s="192" t="s">
        <v>93</v>
      </c>
      <c r="D44" s="320" t="s">
        <v>131</v>
      </c>
      <c r="E44" s="316">
        <v>4.0000000000000002E-4</v>
      </c>
      <c r="F44" s="69">
        <f t="shared" si="0"/>
        <v>1</v>
      </c>
      <c r="G44" s="70">
        <f t="shared" si="31"/>
        <v>6</v>
      </c>
      <c r="H44" s="146" t="str">
        <f t="shared" si="1"/>
        <v>ok</v>
      </c>
      <c r="I44" s="28">
        <v>4.0219907407407413E-4</v>
      </c>
      <c r="J44" s="69">
        <f t="shared" si="2"/>
        <v>2</v>
      </c>
      <c r="K44" s="70">
        <f t="shared" si="32"/>
        <v>5</v>
      </c>
      <c r="L44" s="25" t="str">
        <f t="shared" si="3"/>
        <v>ok</v>
      </c>
      <c r="M44" s="28">
        <v>4.5613425925925921E-4</v>
      </c>
      <c r="N44" s="69">
        <f t="shared" si="4"/>
        <v>4</v>
      </c>
      <c r="O44" s="70">
        <f t="shared" si="5"/>
        <v>3</v>
      </c>
      <c r="P44" s="25" t="str">
        <f t="shared" si="6"/>
        <v>ok</v>
      </c>
      <c r="Q44" s="28">
        <v>4.6446759259259266E-4</v>
      </c>
      <c r="R44" s="69">
        <f t="shared" si="7"/>
        <v>5</v>
      </c>
      <c r="S44" s="6">
        <f t="shared" si="8"/>
        <v>2</v>
      </c>
      <c r="T44" s="25" t="str">
        <f t="shared" si="9"/>
        <v>ok</v>
      </c>
      <c r="U44" s="28">
        <v>5.3668981481481482E-4</v>
      </c>
      <c r="V44" s="69">
        <f t="shared" si="10"/>
        <v>6</v>
      </c>
      <c r="W44" s="70">
        <f t="shared" si="11"/>
        <v>1</v>
      </c>
      <c r="X44" s="25" t="str">
        <f t="shared" si="12"/>
        <v>ok</v>
      </c>
      <c r="Y44" s="28">
        <v>4.4131944444444448E-4</v>
      </c>
      <c r="Z44" s="69">
        <f t="shared" si="13"/>
        <v>3</v>
      </c>
      <c r="AA44" s="70">
        <f t="shared" si="14"/>
        <v>4</v>
      </c>
      <c r="AB44" s="25" t="str">
        <f t="shared" si="15"/>
        <v>ok</v>
      </c>
      <c r="AC44" s="26">
        <f t="shared" si="16"/>
        <v>0</v>
      </c>
      <c r="AD44" s="5">
        <f t="shared" si="17"/>
        <v>0</v>
      </c>
      <c r="AE44" s="25">
        <f t="shared" si="18"/>
        <v>21</v>
      </c>
      <c r="AF44" s="18"/>
      <c r="AG44" s="131">
        <f t="shared" si="19"/>
        <v>4.0000000000000002E-4</v>
      </c>
      <c r="AH44" s="131">
        <f t="shared" si="20"/>
        <v>4.0219907407407413E-4</v>
      </c>
      <c r="AI44" s="131">
        <f t="shared" si="21"/>
        <v>4.5613425925925921E-4</v>
      </c>
      <c r="AJ44" s="131">
        <f t="shared" si="22"/>
        <v>4.6446759259259266E-4</v>
      </c>
      <c r="AK44" s="131">
        <f t="shared" si="23"/>
        <v>5.3668981481481482E-4</v>
      </c>
      <c r="AL44" s="131">
        <f t="shared" si="24"/>
        <v>4.4131944444444448E-4</v>
      </c>
      <c r="AM44" s="18"/>
      <c r="AN44" s="18"/>
      <c r="AO44" s="132">
        <f t="shared" si="25"/>
        <v>1</v>
      </c>
      <c r="AP44" s="132">
        <f t="shared" si="26"/>
        <v>2</v>
      </c>
      <c r="AQ44" s="132">
        <f t="shared" si="27"/>
        <v>4</v>
      </c>
      <c r="AR44" s="132">
        <f t="shared" si="28"/>
        <v>5</v>
      </c>
      <c r="AS44" s="132">
        <f t="shared" si="29"/>
        <v>6</v>
      </c>
      <c r="AT44" s="132">
        <f t="shared" si="30"/>
        <v>3</v>
      </c>
      <c r="AU44" s="18"/>
      <c r="AV44" s="132" t="b">
        <f>ISNUMBER(AT44)</f>
        <v>1</v>
      </c>
    </row>
    <row r="45" spans="2:48" s="37" customFormat="1" ht="20.100000000000001" customHeight="1" x14ac:dyDescent="0.2">
      <c r="B45" s="58">
        <v>33</v>
      </c>
      <c r="C45" s="142" t="s">
        <v>94</v>
      </c>
      <c r="D45" s="319" t="s">
        <v>120</v>
      </c>
      <c r="E45" s="315">
        <v>4.0763888888888886E-4</v>
      </c>
      <c r="F45" s="69">
        <f t="shared" si="0"/>
        <v>3</v>
      </c>
      <c r="G45" s="70">
        <f t="shared" si="31"/>
        <v>4</v>
      </c>
      <c r="H45" s="147" t="str">
        <f t="shared" ref="H45:H62" si="33">IF(AG45=0,IF(E45="NS","NS","err"),"ok")</f>
        <v>ok</v>
      </c>
      <c r="I45" s="27">
        <v>3.8587962962962968E-4</v>
      </c>
      <c r="J45" s="69">
        <f t="shared" si="2"/>
        <v>1</v>
      </c>
      <c r="K45" s="70">
        <f t="shared" si="32"/>
        <v>6</v>
      </c>
      <c r="L45" s="22" t="str">
        <f t="shared" ref="L45:L62" si="34">IF(AH45=0,IF(I45="NS","NS","err"),"ok")</f>
        <v>ok</v>
      </c>
      <c r="M45" s="27">
        <v>4.2824074074074075E-4</v>
      </c>
      <c r="N45" s="69">
        <f t="shared" si="4"/>
        <v>5</v>
      </c>
      <c r="O45" s="70">
        <f t="shared" si="5"/>
        <v>2</v>
      </c>
      <c r="P45" s="22" t="str">
        <f t="shared" ref="P45:P62" si="35">IF(AI45=0,IF(M45="NS","NS","err"),"ok")</f>
        <v>ok</v>
      </c>
      <c r="Q45" s="27">
        <v>5.0138888888888889E-4</v>
      </c>
      <c r="R45" s="69">
        <f t="shared" si="7"/>
        <v>6</v>
      </c>
      <c r="S45" s="21">
        <f t="shared" ref="S45:S62" si="36">IF(ISNUMBER(AJ45),$C$3+1-(R45+(COUNTIF($AO45:$AT45,"="&amp;AR45)-1)/2),0)</f>
        <v>1</v>
      </c>
      <c r="T45" s="22" t="str">
        <f t="shared" ref="T45:T62" si="37">IF(AJ45=0,IF(Q45="NS","NS","err"),"ok")</f>
        <v>ok</v>
      </c>
      <c r="U45" s="27">
        <v>4.1666666666666669E-4</v>
      </c>
      <c r="V45" s="69">
        <f t="shared" si="10"/>
        <v>4</v>
      </c>
      <c r="W45" s="70">
        <f t="shared" si="11"/>
        <v>3</v>
      </c>
      <c r="X45" s="22" t="str">
        <f t="shared" ref="X45:X62" si="38">IF(AK45=0,IF(U45="NS","NS","err"),"ok")</f>
        <v>ok</v>
      </c>
      <c r="Y45" s="27">
        <v>4.0752314814814812E-4</v>
      </c>
      <c r="Z45" s="69">
        <f t="shared" si="13"/>
        <v>2</v>
      </c>
      <c r="AA45" s="70">
        <f t="shared" si="14"/>
        <v>5</v>
      </c>
      <c r="AB45" s="22" t="str">
        <f t="shared" ref="AB45:AB62" si="39">IF(AL45=0,IF(Y45="NS","NS","err"),"ok")</f>
        <v>ok</v>
      </c>
      <c r="AC45" s="23">
        <f t="shared" ref="AC45:AC62" si="40">$C$3-COUNTIF($AG45:$AL45,"&gt;0")</f>
        <v>0</v>
      </c>
      <c r="AD45" s="20">
        <f t="shared" si="17"/>
        <v>0</v>
      </c>
      <c r="AE45" s="22">
        <f t="shared" si="18"/>
        <v>21</v>
      </c>
      <c r="AF45" s="18"/>
      <c r="AG45" s="131">
        <f t="shared" si="19"/>
        <v>4.0763888888888886E-4</v>
      </c>
      <c r="AH45" s="131">
        <f t="shared" si="20"/>
        <v>3.8587962962962968E-4</v>
      </c>
      <c r="AI45" s="131">
        <f t="shared" si="21"/>
        <v>4.2824074074074075E-4</v>
      </c>
      <c r="AJ45" s="131">
        <f t="shared" si="22"/>
        <v>5.0138888888888889E-4</v>
      </c>
      <c r="AK45" s="131">
        <f t="shared" si="23"/>
        <v>4.1666666666666669E-4</v>
      </c>
      <c r="AL45" s="131">
        <f t="shared" si="24"/>
        <v>4.0752314814814812E-4</v>
      </c>
      <c r="AM45" s="18"/>
      <c r="AN45" s="18"/>
      <c r="AO45" s="132">
        <f t="shared" si="25"/>
        <v>3</v>
      </c>
      <c r="AP45" s="132">
        <f t="shared" si="26"/>
        <v>1</v>
      </c>
      <c r="AQ45" s="132">
        <f t="shared" si="27"/>
        <v>5</v>
      </c>
      <c r="AR45" s="132">
        <f t="shared" si="28"/>
        <v>6</v>
      </c>
      <c r="AS45" s="132">
        <f t="shared" si="29"/>
        <v>4</v>
      </c>
      <c r="AT45" s="132">
        <f t="shared" si="30"/>
        <v>2</v>
      </c>
      <c r="AU45" s="18"/>
      <c r="AV45" s="132" t="b">
        <f>IF(ISERR(AT45),TRUE)</f>
        <v>0</v>
      </c>
    </row>
    <row r="46" spans="2:48" s="37" customFormat="1" ht="20.100000000000001" customHeight="1" x14ac:dyDescent="0.2">
      <c r="B46" s="59">
        <v>34</v>
      </c>
      <c r="C46" s="192" t="s">
        <v>31</v>
      </c>
      <c r="D46" s="320" t="s">
        <v>129</v>
      </c>
      <c r="E46" s="316">
        <v>2.275462962962963E-4</v>
      </c>
      <c r="F46" s="69">
        <f t="shared" si="0"/>
        <v>2</v>
      </c>
      <c r="G46" s="70">
        <f t="shared" si="31"/>
        <v>5</v>
      </c>
      <c r="H46" s="146" t="str">
        <f t="shared" si="33"/>
        <v>ok</v>
      </c>
      <c r="I46" s="28">
        <v>2.2708333333333334E-4</v>
      </c>
      <c r="J46" s="69">
        <f t="shared" si="2"/>
        <v>1</v>
      </c>
      <c r="K46" s="70">
        <f t="shared" si="32"/>
        <v>6</v>
      </c>
      <c r="L46" s="25" t="str">
        <f t="shared" si="34"/>
        <v>ok</v>
      </c>
      <c r="M46" s="28">
        <v>2.488425925925926E-4</v>
      </c>
      <c r="N46" s="69">
        <f t="shared" si="4"/>
        <v>3</v>
      </c>
      <c r="O46" s="70">
        <f t="shared" si="5"/>
        <v>4</v>
      </c>
      <c r="P46" s="25" t="str">
        <f t="shared" si="35"/>
        <v>ok</v>
      </c>
      <c r="Q46" s="28">
        <v>2.5740740740740742E-4</v>
      </c>
      <c r="R46" s="69">
        <f t="shared" si="7"/>
        <v>4</v>
      </c>
      <c r="S46" s="6">
        <f t="shared" si="36"/>
        <v>3</v>
      </c>
      <c r="T46" s="25" t="str">
        <f t="shared" si="37"/>
        <v>ok</v>
      </c>
      <c r="U46" s="28">
        <v>3.2256944444444444E-4</v>
      </c>
      <c r="V46" s="69">
        <f t="shared" si="10"/>
        <v>6</v>
      </c>
      <c r="W46" s="70">
        <f t="shared" si="11"/>
        <v>1</v>
      </c>
      <c r="X46" s="25" t="str">
        <f t="shared" si="38"/>
        <v>ok</v>
      </c>
      <c r="Y46" s="28">
        <v>2.7881944444444444E-4</v>
      </c>
      <c r="Z46" s="69">
        <f t="shared" si="13"/>
        <v>5</v>
      </c>
      <c r="AA46" s="70">
        <f t="shared" si="14"/>
        <v>2</v>
      </c>
      <c r="AB46" s="25" t="str">
        <f t="shared" si="39"/>
        <v>ok</v>
      </c>
      <c r="AC46" s="26">
        <f t="shared" si="40"/>
        <v>0</v>
      </c>
      <c r="AD46" s="5">
        <f t="shared" si="17"/>
        <v>0</v>
      </c>
      <c r="AE46" s="25">
        <f t="shared" si="18"/>
        <v>21</v>
      </c>
      <c r="AF46" s="18"/>
      <c r="AG46" s="131">
        <f t="shared" si="19"/>
        <v>2.275462962962963E-4</v>
      </c>
      <c r="AH46" s="131">
        <f t="shared" si="20"/>
        <v>2.2708333333333334E-4</v>
      </c>
      <c r="AI46" s="131">
        <f t="shared" si="21"/>
        <v>2.488425925925926E-4</v>
      </c>
      <c r="AJ46" s="131">
        <f t="shared" si="22"/>
        <v>2.5740740740740742E-4</v>
      </c>
      <c r="AK46" s="131">
        <f t="shared" si="23"/>
        <v>3.2256944444444444E-4</v>
      </c>
      <c r="AL46" s="131">
        <f t="shared" si="24"/>
        <v>2.7881944444444444E-4</v>
      </c>
      <c r="AM46" s="18"/>
      <c r="AN46" s="18"/>
      <c r="AO46" s="132">
        <f t="shared" si="25"/>
        <v>2</v>
      </c>
      <c r="AP46" s="132">
        <f t="shared" si="26"/>
        <v>1</v>
      </c>
      <c r="AQ46" s="132">
        <f t="shared" si="27"/>
        <v>3</v>
      </c>
      <c r="AR46" s="132">
        <f t="shared" si="28"/>
        <v>4</v>
      </c>
      <c r="AS46" s="132">
        <f t="shared" si="29"/>
        <v>6</v>
      </c>
      <c r="AT46" s="132">
        <f t="shared" si="30"/>
        <v>5</v>
      </c>
      <c r="AU46" s="18"/>
      <c r="AV46" s="18"/>
    </row>
    <row r="47" spans="2:48" s="37" customFormat="1" ht="20.100000000000001" customHeight="1" x14ac:dyDescent="0.2">
      <c r="B47" s="58">
        <v>35</v>
      </c>
      <c r="C47" s="142" t="s">
        <v>32</v>
      </c>
      <c r="D47" s="319" t="s">
        <v>122</v>
      </c>
      <c r="E47" s="315">
        <v>2.1921296296296296E-4</v>
      </c>
      <c r="F47" s="69">
        <f t="shared" si="0"/>
        <v>3</v>
      </c>
      <c r="G47" s="70">
        <f t="shared" si="31"/>
        <v>4</v>
      </c>
      <c r="H47" s="22" t="str">
        <f t="shared" si="33"/>
        <v>ok</v>
      </c>
      <c r="I47" s="27">
        <v>2.0578703703703707E-4</v>
      </c>
      <c r="J47" s="69">
        <f t="shared" si="2"/>
        <v>2</v>
      </c>
      <c r="K47" s="70">
        <f t="shared" si="32"/>
        <v>5</v>
      </c>
      <c r="L47" s="22" t="str">
        <f t="shared" si="34"/>
        <v>ok</v>
      </c>
      <c r="M47" s="27">
        <v>1.9490740740740742E-4</v>
      </c>
      <c r="N47" s="69">
        <f t="shared" si="4"/>
        <v>1</v>
      </c>
      <c r="O47" s="70">
        <f t="shared" si="5"/>
        <v>6</v>
      </c>
      <c r="P47" s="22" t="str">
        <f t="shared" si="35"/>
        <v>ok</v>
      </c>
      <c r="Q47" s="27" t="s">
        <v>12</v>
      </c>
      <c r="R47" s="69" t="str">
        <f t="shared" si="7"/>
        <v/>
      </c>
      <c r="S47" s="21">
        <f t="shared" si="36"/>
        <v>0</v>
      </c>
      <c r="T47" s="22" t="str">
        <f t="shared" si="37"/>
        <v>ok</v>
      </c>
      <c r="U47" s="27">
        <v>2.7060185185185184E-4</v>
      </c>
      <c r="V47" s="69">
        <f t="shared" si="10"/>
        <v>4</v>
      </c>
      <c r="W47" s="70">
        <f t="shared" si="11"/>
        <v>3</v>
      </c>
      <c r="X47" s="22" t="str">
        <f t="shared" si="38"/>
        <v>ok</v>
      </c>
      <c r="Y47" s="27" t="s">
        <v>12</v>
      </c>
      <c r="Z47" s="69" t="str">
        <f t="shared" si="13"/>
        <v/>
      </c>
      <c r="AA47" s="70">
        <f t="shared" si="14"/>
        <v>0</v>
      </c>
      <c r="AB47" s="22" t="str">
        <f t="shared" si="39"/>
        <v>ok</v>
      </c>
      <c r="AC47" s="23">
        <f t="shared" si="40"/>
        <v>2</v>
      </c>
      <c r="AD47" s="20">
        <f t="shared" si="17"/>
        <v>3</v>
      </c>
      <c r="AE47" s="22">
        <f t="shared" si="18"/>
        <v>21</v>
      </c>
      <c r="AF47" s="18"/>
      <c r="AG47" s="131">
        <f t="shared" si="19"/>
        <v>2.1921296296296296E-4</v>
      </c>
      <c r="AH47" s="131">
        <f t="shared" si="20"/>
        <v>2.0578703703703707E-4</v>
      </c>
      <c r="AI47" s="131">
        <f t="shared" si="21"/>
        <v>1.9490740740740742E-4</v>
      </c>
      <c r="AJ47" s="131" t="str">
        <f t="shared" si="22"/>
        <v/>
      </c>
      <c r="AK47" s="131">
        <f t="shared" si="23"/>
        <v>2.7060185185185184E-4</v>
      </c>
      <c r="AL47" s="131" t="str">
        <f t="shared" si="24"/>
        <v/>
      </c>
      <c r="AM47" s="18"/>
      <c r="AN47" s="18"/>
      <c r="AO47" s="132">
        <f t="shared" si="25"/>
        <v>3</v>
      </c>
      <c r="AP47" s="132">
        <f t="shared" si="26"/>
        <v>2</v>
      </c>
      <c r="AQ47" s="132">
        <f t="shared" si="27"/>
        <v>1</v>
      </c>
      <c r="AR47" s="132" t="e">
        <f t="shared" si="28"/>
        <v>#VALUE!</v>
      </c>
      <c r="AS47" s="132">
        <f t="shared" si="29"/>
        <v>4</v>
      </c>
      <c r="AT47" s="132" t="e">
        <f t="shared" si="30"/>
        <v>#VALUE!</v>
      </c>
      <c r="AU47" s="18"/>
      <c r="AV47" s="18"/>
    </row>
    <row r="48" spans="2:48" s="37" customFormat="1" ht="20.100000000000001" customHeight="1" x14ac:dyDescent="0.2">
      <c r="B48" s="59">
        <v>36</v>
      </c>
      <c r="C48" s="192" t="s">
        <v>33</v>
      </c>
      <c r="D48" s="320" t="s">
        <v>123</v>
      </c>
      <c r="E48" s="335">
        <v>2.8993055555555559E-4</v>
      </c>
      <c r="F48" s="69">
        <f t="shared" si="0"/>
        <v>3</v>
      </c>
      <c r="G48" s="70">
        <f t="shared" si="31"/>
        <v>4</v>
      </c>
      <c r="H48" s="25" t="str">
        <f t="shared" si="33"/>
        <v>ok</v>
      </c>
      <c r="I48" s="28">
        <v>2.8784722222222227E-4</v>
      </c>
      <c r="J48" s="69">
        <f t="shared" si="2"/>
        <v>2</v>
      </c>
      <c r="K48" s="70">
        <f t="shared" si="32"/>
        <v>5</v>
      </c>
      <c r="L48" s="25" t="str">
        <f t="shared" si="34"/>
        <v>ok</v>
      </c>
      <c r="M48" s="28">
        <v>2.5833333333333334E-4</v>
      </c>
      <c r="N48" s="69">
        <f t="shared" si="4"/>
        <v>1</v>
      </c>
      <c r="O48" s="70">
        <f t="shared" si="5"/>
        <v>6</v>
      </c>
      <c r="P48" s="25" t="str">
        <f t="shared" si="35"/>
        <v>ok</v>
      </c>
      <c r="Q48" s="28">
        <v>4.0150462962962964E-4</v>
      </c>
      <c r="R48" s="69">
        <f t="shared" si="7"/>
        <v>5</v>
      </c>
      <c r="S48" s="6">
        <f t="shared" si="36"/>
        <v>2</v>
      </c>
      <c r="T48" s="25" t="str">
        <f t="shared" si="37"/>
        <v>ok</v>
      </c>
      <c r="U48" s="28">
        <v>3.295138888888889E-4</v>
      </c>
      <c r="V48" s="69">
        <f t="shared" si="10"/>
        <v>4</v>
      </c>
      <c r="W48" s="70">
        <f t="shared" si="11"/>
        <v>3</v>
      </c>
      <c r="X48" s="25" t="str">
        <f t="shared" si="38"/>
        <v>ok</v>
      </c>
      <c r="Y48" s="28" t="s">
        <v>12</v>
      </c>
      <c r="Z48" s="69" t="str">
        <f t="shared" si="13"/>
        <v/>
      </c>
      <c r="AA48" s="70">
        <f t="shared" si="14"/>
        <v>0</v>
      </c>
      <c r="AB48" s="25" t="str">
        <f t="shared" si="39"/>
        <v>ok</v>
      </c>
      <c r="AC48" s="26">
        <f t="shared" si="40"/>
        <v>1</v>
      </c>
      <c r="AD48" s="5">
        <f t="shared" si="17"/>
        <v>1</v>
      </c>
      <c r="AE48" s="25">
        <f t="shared" si="18"/>
        <v>21</v>
      </c>
      <c r="AF48" s="18"/>
      <c r="AG48" s="131">
        <f t="shared" si="19"/>
        <v>2.8993055555555559E-4</v>
      </c>
      <c r="AH48" s="131">
        <f t="shared" si="20"/>
        <v>2.8784722222222227E-4</v>
      </c>
      <c r="AI48" s="131">
        <f t="shared" si="21"/>
        <v>2.5833333333333334E-4</v>
      </c>
      <c r="AJ48" s="131">
        <f t="shared" si="22"/>
        <v>4.0150462962962964E-4</v>
      </c>
      <c r="AK48" s="131">
        <f t="shared" si="23"/>
        <v>3.295138888888889E-4</v>
      </c>
      <c r="AL48" s="131" t="str">
        <f t="shared" si="24"/>
        <v/>
      </c>
      <c r="AM48" s="18"/>
      <c r="AN48" s="18"/>
      <c r="AO48" s="132">
        <f t="shared" si="25"/>
        <v>3</v>
      </c>
      <c r="AP48" s="132">
        <f t="shared" si="26"/>
        <v>2</v>
      </c>
      <c r="AQ48" s="132">
        <f t="shared" si="27"/>
        <v>1</v>
      </c>
      <c r="AR48" s="132">
        <f t="shared" si="28"/>
        <v>5</v>
      </c>
      <c r="AS48" s="132">
        <f t="shared" si="29"/>
        <v>4</v>
      </c>
      <c r="AT48" s="132" t="e">
        <f t="shared" si="30"/>
        <v>#VALUE!</v>
      </c>
      <c r="AU48" s="18"/>
      <c r="AV48" s="18"/>
    </row>
    <row r="49" spans="2:48" s="37" customFormat="1" ht="20.100000000000001" customHeight="1" x14ac:dyDescent="0.2">
      <c r="B49" s="58">
        <v>37</v>
      </c>
      <c r="C49" s="142" t="s">
        <v>34</v>
      </c>
      <c r="D49" s="319" t="s">
        <v>124</v>
      </c>
      <c r="E49" s="336">
        <v>3.5E-4</v>
      </c>
      <c r="F49" s="69">
        <f t="shared" si="0"/>
        <v>4</v>
      </c>
      <c r="G49" s="70">
        <f t="shared" si="31"/>
        <v>3</v>
      </c>
      <c r="H49" s="22" t="str">
        <f t="shared" si="33"/>
        <v>ok</v>
      </c>
      <c r="I49" s="27">
        <v>2.6874999999999995E-4</v>
      </c>
      <c r="J49" s="69">
        <f t="shared" si="2"/>
        <v>1</v>
      </c>
      <c r="K49" s="70">
        <f t="shared" si="32"/>
        <v>6</v>
      </c>
      <c r="L49" s="222" t="s">
        <v>112</v>
      </c>
      <c r="M49" s="27">
        <v>3.0532407407407407E-4</v>
      </c>
      <c r="N49" s="69">
        <f t="shared" si="4"/>
        <v>2</v>
      </c>
      <c r="O49" s="70">
        <f t="shared" si="5"/>
        <v>5</v>
      </c>
      <c r="P49" s="222" t="s">
        <v>112</v>
      </c>
      <c r="Q49" s="27">
        <v>3.4699074074074076E-4</v>
      </c>
      <c r="R49" s="69">
        <f t="shared" si="7"/>
        <v>3</v>
      </c>
      <c r="S49" s="21">
        <f t="shared" si="36"/>
        <v>4</v>
      </c>
      <c r="T49" s="22" t="str">
        <f t="shared" si="37"/>
        <v>ok</v>
      </c>
      <c r="U49" s="27" t="s">
        <v>12</v>
      </c>
      <c r="V49" s="69" t="str">
        <f t="shared" si="10"/>
        <v/>
      </c>
      <c r="W49" s="70">
        <f t="shared" si="11"/>
        <v>0</v>
      </c>
      <c r="X49" s="22" t="str">
        <f t="shared" si="38"/>
        <v>ok</v>
      </c>
      <c r="Y49" s="27">
        <v>3.5115740740740745E-4</v>
      </c>
      <c r="Z49" s="69">
        <f t="shared" si="13"/>
        <v>5</v>
      </c>
      <c r="AA49" s="70">
        <f t="shared" si="14"/>
        <v>2</v>
      </c>
      <c r="AB49" s="22" t="str">
        <f t="shared" si="39"/>
        <v>ok</v>
      </c>
      <c r="AC49" s="23">
        <f t="shared" si="40"/>
        <v>1</v>
      </c>
      <c r="AD49" s="20">
        <f>(1+AC49)*AC49/2</f>
        <v>1</v>
      </c>
      <c r="AE49" s="22">
        <f>G49+K49+O49+S49+W49+AA49+AD49</f>
        <v>21</v>
      </c>
      <c r="AF49" s="18"/>
      <c r="AG49" s="131">
        <f>IF(ISNUMBER(E49),E49,"")</f>
        <v>3.5E-4</v>
      </c>
      <c r="AH49" s="131">
        <f>IF(ISNUMBER(I49),I49,"")</f>
        <v>2.6874999999999995E-4</v>
      </c>
      <c r="AI49" s="131">
        <f>IF(ISNUMBER(M49),M49,"")</f>
        <v>3.0532407407407407E-4</v>
      </c>
      <c r="AJ49" s="131">
        <f>IF(ISNUMBER(Q49),Q49,"")</f>
        <v>3.4699074074074076E-4</v>
      </c>
      <c r="AK49" s="131" t="str">
        <f>IF(ISNUMBER(U49),U49,"")</f>
        <v/>
      </c>
      <c r="AL49" s="131">
        <f>IF(ISNUMBER(Y49),Y49,"")</f>
        <v>3.5115740740740745E-4</v>
      </c>
      <c r="AM49" s="18"/>
      <c r="AN49" s="18"/>
      <c r="AO49" s="132">
        <f t="shared" ref="AO49:AT49" si="41">IF(AG49=0,0,RANK(AG49,$AG49:$AL49,1))</f>
        <v>4</v>
      </c>
      <c r="AP49" s="132">
        <f t="shared" si="41"/>
        <v>1</v>
      </c>
      <c r="AQ49" s="132">
        <f t="shared" si="41"/>
        <v>2</v>
      </c>
      <c r="AR49" s="132">
        <f t="shared" si="41"/>
        <v>3</v>
      </c>
      <c r="AS49" s="132" t="e">
        <f t="shared" si="41"/>
        <v>#VALUE!</v>
      </c>
      <c r="AT49" s="132">
        <f t="shared" si="41"/>
        <v>5</v>
      </c>
      <c r="AU49" s="18"/>
      <c r="AV49" s="18"/>
    </row>
    <row r="50" spans="2:48" s="37" customFormat="1" ht="20.100000000000001" customHeight="1" x14ac:dyDescent="0.2">
      <c r="B50" s="59">
        <v>38</v>
      </c>
      <c r="C50" s="192" t="s">
        <v>95</v>
      </c>
      <c r="D50" s="320" t="s">
        <v>117</v>
      </c>
      <c r="E50" s="316">
        <v>9.0879629629629633E-4</v>
      </c>
      <c r="F50" s="69">
        <f t="shared" si="0"/>
        <v>2</v>
      </c>
      <c r="G50" s="70">
        <f t="shared" si="31"/>
        <v>5</v>
      </c>
      <c r="H50" s="25" t="str">
        <f t="shared" si="33"/>
        <v>ok</v>
      </c>
      <c r="I50" s="28">
        <v>8.8865740740740745E-4</v>
      </c>
      <c r="J50" s="69">
        <f t="shared" si="2"/>
        <v>1</v>
      </c>
      <c r="K50" s="70">
        <f t="shared" si="32"/>
        <v>6</v>
      </c>
      <c r="L50" s="25" t="str">
        <f t="shared" si="34"/>
        <v>ok</v>
      </c>
      <c r="M50" s="28">
        <v>9.447916666666667E-4</v>
      </c>
      <c r="N50" s="69">
        <f t="shared" si="4"/>
        <v>4</v>
      </c>
      <c r="O50" s="70">
        <f t="shared" si="5"/>
        <v>3</v>
      </c>
      <c r="P50" s="25" t="str">
        <f t="shared" si="35"/>
        <v>ok</v>
      </c>
      <c r="Q50" s="28">
        <v>1.046527777777778E-3</v>
      </c>
      <c r="R50" s="69">
        <f t="shared" si="7"/>
        <v>6</v>
      </c>
      <c r="S50" s="6">
        <f t="shared" si="36"/>
        <v>1</v>
      </c>
      <c r="T50" s="25" t="str">
        <f t="shared" si="37"/>
        <v>ok</v>
      </c>
      <c r="U50" s="28">
        <v>9.1944444444444452E-4</v>
      </c>
      <c r="V50" s="69">
        <f t="shared" si="10"/>
        <v>3</v>
      </c>
      <c r="W50" s="70">
        <f t="shared" si="11"/>
        <v>4</v>
      </c>
      <c r="X50" s="25" t="str">
        <f t="shared" si="38"/>
        <v>ok</v>
      </c>
      <c r="Y50" s="28">
        <v>9.9826388888888903E-4</v>
      </c>
      <c r="Z50" s="69">
        <f t="shared" si="13"/>
        <v>5</v>
      </c>
      <c r="AA50" s="70">
        <f t="shared" si="14"/>
        <v>2</v>
      </c>
      <c r="AB50" s="25" t="str">
        <f t="shared" si="39"/>
        <v>ok</v>
      </c>
      <c r="AC50" s="26">
        <f t="shared" si="40"/>
        <v>0</v>
      </c>
      <c r="AD50" s="5">
        <f t="shared" si="17"/>
        <v>0</v>
      </c>
      <c r="AE50" s="25">
        <f t="shared" si="18"/>
        <v>21</v>
      </c>
      <c r="AF50" s="18"/>
      <c r="AG50" s="131">
        <f t="shared" si="19"/>
        <v>9.0879629629629633E-4</v>
      </c>
      <c r="AH50" s="131">
        <f t="shared" si="20"/>
        <v>8.8865740740740745E-4</v>
      </c>
      <c r="AI50" s="131">
        <f t="shared" si="21"/>
        <v>9.447916666666667E-4</v>
      </c>
      <c r="AJ50" s="131">
        <f t="shared" si="22"/>
        <v>1.046527777777778E-3</v>
      </c>
      <c r="AK50" s="131">
        <f t="shared" si="23"/>
        <v>9.1944444444444452E-4</v>
      </c>
      <c r="AL50" s="131">
        <f t="shared" si="24"/>
        <v>9.9826388888888903E-4</v>
      </c>
      <c r="AM50" s="18"/>
      <c r="AN50" s="18"/>
      <c r="AO50" s="132">
        <f t="shared" si="25"/>
        <v>2</v>
      </c>
      <c r="AP50" s="132">
        <f t="shared" si="26"/>
        <v>1</v>
      </c>
      <c r="AQ50" s="132">
        <f t="shared" si="27"/>
        <v>4</v>
      </c>
      <c r="AR50" s="132">
        <f t="shared" si="28"/>
        <v>6</v>
      </c>
      <c r="AS50" s="132">
        <f t="shared" si="29"/>
        <v>3</v>
      </c>
      <c r="AT50" s="132">
        <f t="shared" si="30"/>
        <v>5</v>
      </c>
      <c r="AU50" s="18"/>
      <c r="AV50" s="18"/>
    </row>
    <row r="51" spans="2:48" s="37" customFormat="1" ht="20.100000000000001" customHeight="1" x14ac:dyDescent="0.2">
      <c r="B51" s="58">
        <v>39</v>
      </c>
      <c r="C51" s="142" t="s">
        <v>96</v>
      </c>
      <c r="D51" s="319" t="s">
        <v>125</v>
      </c>
      <c r="E51" s="315">
        <v>7.5590277777777776E-4</v>
      </c>
      <c r="F51" s="69">
        <f t="shared" si="0"/>
        <v>1</v>
      </c>
      <c r="G51" s="70">
        <f t="shared" si="31"/>
        <v>6</v>
      </c>
      <c r="H51" s="22" t="str">
        <f t="shared" si="33"/>
        <v>ok</v>
      </c>
      <c r="I51" s="27">
        <v>9.3865740740740726E-4</v>
      </c>
      <c r="J51" s="69">
        <f t="shared" si="2"/>
        <v>5</v>
      </c>
      <c r="K51" s="70">
        <f t="shared" si="32"/>
        <v>2</v>
      </c>
      <c r="L51" s="22" t="str">
        <f t="shared" si="34"/>
        <v>ok</v>
      </c>
      <c r="M51" s="27">
        <v>8.4131944444444445E-4</v>
      </c>
      <c r="N51" s="69">
        <f t="shared" si="4"/>
        <v>2</v>
      </c>
      <c r="O51" s="70">
        <f t="shared" si="5"/>
        <v>5</v>
      </c>
      <c r="P51" s="22" t="str">
        <f t="shared" si="35"/>
        <v>ok</v>
      </c>
      <c r="Q51" s="27">
        <v>9.7152777777777775E-4</v>
      </c>
      <c r="R51" s="69">
        <f t="shared" si="7"/>
        <v>6</v>
      </c>
      <c r="S51" s="21">
        <f t="shared" si="36"/>
        <v>1</v>
      </c>
      <c r="T51" s="22" t="str">
        <f t="shared" si="37"/>
        <v>ok</v>
      </c>
      <c r="U51" s="27">
        <v>8.6666666666666663E-4</v>
      </c>
      <c r="V51" s="69">
        <f t="shared" si="10"/>
        <v>3</v>
      </c>
      <c r="W51" s="70">
        <f t="shared" si="11"/>
        <v>4</v>
      </c>
      <c r="X51" s="22" t="str">
        <f t="shared" si="38"/>
        <v>ok</v>
      </c>
      <c r="Y51" s="27">
        <v>8.9699074074074073E-4</v>
      </c>
      <c r="Z51" s="69">
        <f t="shared" si="13"/>
        <v>4</v>
      </c>
      <c r="AA51" s="70">
        <f t="shared" si="14"/>
        <v>3</v>
      </c>
      <c r="AB51" s="22" t="str">
        <f t="shared" si="39"/>
        <v>ok</v>
      </c>
      <c r="AC51" s="23">
        <f t="shared" si="40"/>
        <v>0</v>
      </c>
      <c r="AD51" s="20">
        <f>(1+AC51)*AC51/2</f>
        <v>0</v>
      </c>
      <c r="AE51" s="22">
        <f>G51+K51+O51+S51+W51+AA51+AD51</f>
        <v>21</v>
      </c>
      <c r="AF51" s="18"/>
      <c r="AG51" s="131">
        <f>IF(ISNUMBER(E51),E51,"")</f>
        <v>7.5590277777777776E-4</v>
      </c>
      <c r="AH51" s="131">
        <f>IF(ISNUMBER(I51),I51,"")</f>
        <v>9.3865740740740726E-4</v>
      </c>
      <c r="AI51" s="131">
        <f>IF(ISNUMBER(M51),M51,"")</f>
        <v>8.4131944444444445E-4</v>
      </c>
      <c r="AJ51" s="131">
        <f>IF(ISNUMBER(Q51),Q51,"")</f>
        <v>9.7152777777777775E-4</v>
      </c>
      <c r="AK51" s="131">
        <f>IF(ISNUMBER(U51),U51,"")</f>
        <v>8.6666666666666663E-4</v>
      </c>
      <c r="AL51" s="131">
        <f>IF(ISNUMBER(Y51),Y51,"")</f>
        <v>8.9699074074074073E-4</v>
      </c>
      <c r="AM51" s="18"/>
      <c r="AN51" s="18"/>
      <c r="AO51" s="132">
        <f t="shared" ref="AO51:AT51" si="42">IF(AG51=0,0,RANK(AG51,$AG51:$AL51,1))</f>
        <v>1</v>
      </c>
      <c r="AP51" s="132">
        <f t="shared" si="42"/>
        <v>5</v>
      </c>
      <c r="AQ51" s="132">
        <f t="shared" si="42"/>
        <v>2</v>
      </c>
      <c r="AR51" s="132">
        <f t="shared" si="42"/>
        <v>6</v>
      </c>
      <c r="AS51" s="132">
        <f t="shared" si="42"/>
        <v>3</v>
      </c>
      <c r="AT51" s="132">
        <f t="shared" si="42"/>
        <v>4</v>
      </c>
      <c r="AU51" s="18"/>
      <c r="AV51" s="18"/>
    </row>
    <row r="52" spans="2:48" s="37" customFormat="1" ht="20.100000000000001" customHeight="1" x14ac:dyDescent="0.2">
      <c r="B52" s="59">
        <v>40</v>
      </c>
      <c r="C52" s="192" t="s">
        <v>35</v>
      </c>
      <c r="D52" s="320" t="s">
        <v>132</v>
      </c>
      <c r="E52" s="316">
        <v>3.6701388888888889E-4</v>
      </c>
      <c r="F52" s="69">
        <f t="shared" si="0"/>
        <v>2</v>
      </c>
      <c r="G52" s="70">
        <f t="shared" si="31"/>
        <v>5</v>
      </c>
      <c r="H52" s="25" t="str">
        <f t="shared" si="33"/>
        <v>ok</v>
      </c>
      <c r="I52" s="28">
        <v>3.4803240740740736E-4</v>
      </c>
      <c r="J52" s="69">
        <f t="shared" si="2"/>
        <v>1</v>
      </c>
      <c r="K52" s="70">
        <f t="shared" si="32"/>
        <v>6</v>
      </c>
      <c r="L52" s="25" t="str">
        <f t="shared" si="34"/>
        <v>ok</v>
      </c>
      <c r="M52" s="28">
        <v>4.0729166666666664E-4</v>
      </c>
      <c r="N52" s="69">
        <f t="shared" si="4"/>
        <v>4</v>
      </c>
      <c r="O52" s="70">
        <f t="shared" si="5"/>
        <v>3</v>
      </c>
      <c r="P52" s="25" t="str">
        <f t="shared" si="35"/>
        <v>ok</v>
      </c>
      <c r="Q52" s="28">
        <v>3.9907407407407404E-4</v>
      </c>
      <c r="R52" s="69">
        <f t="shared" si="7"/>
        <v>3</v>
      </c>
      <c r="S52" s="6">
        <f t="shared" si="36"/>
        <v>4</v>
      </c>
      <c r="T52" s="25" t="str">
        <f t="shared" si="37"/>
        <v>ok</v>
      </c>
      <c r="U52" s="28">
        <v>4.0914351851851854E-4</v>
      </c>
      <c r="V52" s="69">
        <f t="shared" si="10"/>
        <v>5</v>
      </c>
      <c r="W52" s="70">
        <f t="shared" si="11"/>
        <v>2</v>
      </c>
      <c r="X52" s="25" t="str">
        <f t="shared" si="38"/>
        <v>ok</v>
      </c>
      <c r="Y52" s="28">
        <v>4.1481481481481485E-4</v>
      </c>
      <c r="Z52" s="69">
        <f t="shared" si="13"/>
        <v>6</v>
      </c>
      <c r="AA52" s="70">
        <f t="shared" si="14"/>
        <v>1</v>
      </c>
      <c r="AB52" s="25" t="str">
        <f t="shared" si="39"/>
        <v>ok</v>
      </c>
      <c r="AC52" s="26">
        <f t="shared" si="40"/>
        <v>0</v>
      </c>
      <c r="AD52" s="5">
        <f t="shared" si="17"/>
        <v>0</v>
      </c>
      <c r="AE52" s="25">
        <f t="shared" si="18"/>
        <v>21</v>
      </c>
      <c r="AF52" s="18"/>
      <c r="AG52" s="131">
        <f t="shared" si="19"/>
        <v>3.6701388888888889E-4</v>
      </c>
      <c r="AH52" s="131">
        <f t="shared" si="20"/>
        <v>3.4803240740740736E-4</v>
      </c>
      <c r="AI52" s="131">
        <f t="shared" si="21"/>
        <v>4.0729166666666664E-4</v>
      </c>
      <c r="AJ52" s="131">
        <f t="shared" si="22"/>
        <v>3.9907407407407404E-4</v>
      </c>
      <c r="AK52" s="131">
        <f t="shared" si="23"/>
        <v>4.0914351851851854E-4</v>
      </c>
      <c r="AL52" s="131">
        <f t="shared" si="24"/>
        <v>4.1481481481481485E-4</v>
      </c>
      <c r="AM52" s="18"/>
      <c r="AN52" s="18"/>
      <c r="AO52" s="132">
        <f t="shared" si="25"/>
        <v>2</v>
      </c>
      <c r="AP52" s="132">
        <f t="shared" si="26"/>
        <v>1</v>
      </c>
      <c r="AQ52" s="132">
        <f t="shared" si="27"/>
        <v>4</v>
      </c>
      <c r="AR52" s="132">
        <f t="shared" si="28"/>
        <v>3</v>
      </c>
      <c r="AS52" s="132">
        <f t="shared" si="29"/>
        <v>5</v>
      </c>
      <c r="AT52" s="132">
        <f t="shared" si="30"/>
        <v>6</v>
      </c>
      <c r="AU52" s="18"/>
      <c r="AV52" s="18"/>
    </row>
    <row r="53" spans="2:48" s="37" customFormat="1" ht="20.100000000000001" customHeight="1" x14ac:dyDescent="0.2">
      <c r="B53" s="58">
        <v>41</v>
      </c>
      <c r="C53" s="142" t="s">
        <v>36</v>
      </c>
      <c r="D53" s="319" t="s">
        <v>127</v>
      </c>
      <c r="E53" s="336">
        <v>3.6655092592592598E-4</v>
      </c>
      <c r="F53" s="69">
        <f t="shared" si="0"/>
        <v>4</v>
      </c>
      <c r="G53" s="70">
        <f t="shared" si="31"/>
        <v>3</v>
      </c>
      <c r="H53" s="22" t="str">
        <f t="shared" si="33"/>
        <v>ok</v>
      </c>
      <c r="I53" s="27">
        <v>3.9351851851851852E-4</v>
      </c>
      <c r="J53" s="69">
        <f t="shared" si="2"/>
        <v>6</v>
      </c>
      <c r="K53" s="70">
        <f t="shared" si="32"/>
        <v>1</v>
      </c>
      <c r="L53" s="22" t="str">
        <f t="shared" si="34"/>
        <v>ok</v>
      </c>
      <c r="M53" s="27">
        <v>3.3993055555555556E-4</v>
      </c>
      <c r="N53" s="69">
        <f t="shared" si="4"/>
        <v>2</v>
      </c>
      <c r="O53" s="70">
        <f t="shared" si="5"/>
        <v>5</v>
      </c>
      <c r="P53" s="22" t="str">
        <f t="shared" si="35"/>
        <v>ok</v>
      </c>
      <c r="Q53" s="27">
        <v>3.2939814814814816E-4</v>
      </c>
      <c r="R53" s="69">
        <f t="shared" si="7"/>
        <v>1</v>
      </c>
      <c r="S53" s="21">
        <f t="shared" si="36"/>
        <v>6</v>
      </c>
      <c r="T53" s="22" t="str">
        <f t="shared" si="37"/>
        <v>ok</v>
      </c>
      <c r="U53" s="27">
        <v>3.8622685185185179E-4</v>
      </c>
      <c r="V53" s="69">
        <f t="shared" si="10"/>
        <v>5</v>
      </c>
      <c r="W53" s="70">
        <f t="shared" si="11"/>
        <v>2</v>
      </c>
      <c r="X53" s="22" t="str">
        <f t="shared" si="38"/>
        <v>ok</v>
      </c>
      <c r="Y53" s="27">
        <v>3.5011574074074074E-4</v>
      </c>
      <c r="Z53" s="69">
        <f t="shared" si="13"/>
        <v>3</v>
      </c>
      <c r="AA53" s="70">
        <f t="shared" si="14"/>
        <v>4</v>
      </c>
      <c r="AB53" s="22" t="str">
        <f t="shared" si="39"/>
        <v>ok</v>
      </c>
      <c r="AC53" s="23">
        <f t="shared" si="40"/>
        <v>0</v>
      </c>
      <c r="AD53" s="20">
        <f>(1+AC53)*AC53/2</f>
        <v>0</v>
      </c>
      <c r="AE53" s="22">
        <f>G53+K53+O53+S53+W53+AA53+AD53</f>
        <v>21</v>
      </c>
      <c r="AF53" s="18"/>
      <c r="AG53" s="131">
        <f>IF(ISNUMBER(E53),E53,"")</f>
        <v>3.6655092592592598E-4</v>
      </c>
      <c r="AH53" s="131">
        <f>IF(ISNUMBER(I53),I53,"")</f>
        <v>3.9351851851851852E-4</v>
      </c>
      <c r="AI53" s="131">
        <f>IF(ISNUMBER(M53),M53,"")</f>
        <v>3.3993055555555556E-4</v>
      </c>
      <c r="AJ53" s="131">
        <f>IF(ISNUMBER(Q53),Q53,"")</f>
        <v>3.2939814814814816E-4</v>
      </c>
      <c r="AK53" s="131">
        <f>IF(ISNUMBER(U53),U53,"")</f>
        <v>3.8622685185185179E-4</v>
      </c>
      <c r="AL53" s="131">
        <f>IF(ISNUMBER(Y53),Y53,"")</f>
        <v>3.5011574074074074E-4</v>
      </c>
      <c r="AM53" s="18"/>
      <c r="AN53" s="18"/>
      <c r="AO53" s="132">
        <f t="shared" ref="AO53:AT54" si="43">IF(AG53=0,0,RANK(AG53,$AG53:$AL53,1))</f>
        <v>4</v>
      </c>
      <c r="AP53" s="132">
        <f t="shared" si="43"/>
        <v>6</v>
      </c>
      <c r="AQ53" s="132">
        <f t="shared" si="43"/>
        <v>2</v>
      </c>
      <c r="AR53" s="132">
        <f t="shared" si="43"/>
        <v>1</v>
      </c>
      <c r="AS53" s="132">
        <f t="shared" si="43"/>
        <v>5</v>
      </c>
      <c r="AT53" s="132">
        <f t="shared" si="43"/>
        <v>3</v>
      </c>
      <c r="AU53" s="18"/>
      <c r="AV53" s="18"/>
    </row>
    <row r="54" spans="2:48" s="37" customFormat="1" ht="20.100000000000001" customHeight="1" x14ac:dyDescent="0.2">
      <c r="B54" s="59">
        <v>42</v>
      </c>
      <c r="C54" s="192" t="s">
        <v>37</v>
      </c>
      <c r="D54" s="320" t="s">
        <v>113</v>
      </c>
      <c r="E54" s="316">
        <v>4.0127314814814816E-4</v>
      </c>
      <c r="F54" s="69">
        <f t="shared" si="0"/>
        <v>2</v>
      </c>
      <c r="G54" s="70">
        <f t="shared" si="31"/>
        <v>5</v>
      </c>
      <c r="H54" s="25" t="str">
        <f t="shared" si="33"/>
        <v>ok</v>
      </c>
      <c r="I54" s="28">
        <v>3.8668981481481475E-4</v>
      </c>
      <c r="J54" s="69">
        <f t="shared" si="2"/>
        <v>1</v>
      </c>
      <c r="K54" s="70">
        <f t="shared" si="32"/>
        <v>6</v>
      </c>
      <c r="L54" s="25" t="str">
        <f t="shared" si="34"/>
        <v>ok</v>
      </c>
      <c r="M54" s="28">
        <v>4.4236111111111109E-4</v>
      </c>
      <c r="N54" s="69">
        <f t="shared" si="4"/>
        <v>4</v>
      </c>
      <c r="O54" s="70">
        <f t="shared" si="5"/>
        <v>3</v>
      </c>
      <c r="P54" s="25" t="str">
        <f t="shared" si="35"/>
        <v>ok</v>
      </c>
      <c r="Q54" s="28">
        <v>5.0393518518518517E-4</v>
      </c>
      <c r="R54" s="69">
        <f t="shared" si="7"/>
        <v>6</v>
      </c>
      <c r="S54" s="6">
        <f t="shared" si="36"/>
        <v>1</v>
      </c>
      <c r="T54" s="25" t="str">
        <f t="shared" si="37"/>
        <v>ok</v>
      </c>
      <c r="U54" s="28">
        <v>4.8935185185185182E-4</v>
      </c>
      <c r="V54" s="69">
        <f t="shared" si="10"/>
        <v>5</v>
      </c>
      <c r="W54" s="70">
        <f t="shared" si="11"/>
        <v>2</v>
      </c>
      <c r="X54" s="25" t="str">
        <f t="shared" si="38"/>
        <v>ok</v>
      </c>
      <c r="Y54" s="28">
        <v>4.2858796296296292E-4</v>
      </c>
      <c r="Z54" s="69">
        <f t="shared" si="13"/>
        <v>3</v>
      </c>
      <c r="AA54" s="70">
        <f t="shared" si="14"/>
        <v>4</v>
      </c>
      <c r="AB54" s="25" t="str">
        <f t="shared" si="39"/>
        <v>ok</v>
      </c>
      <c r="AC54" s="26">
        <f t="shared" si="40"/>
        <v>0</v>
      </c>
      <c r="AD54" s="5">
        <f>(1+AC54)*AC54/2</f>
        <v>0</v>
      </c>
      <c r="AE54" s="25">
        <f>G54+K54+O54+S54+W54+AA54+AD54</f>
        <v>21</v>
      </c>
      <c r="AF54" s="18"/>
      <c r="AG54" s="131">
        <f>IF(ISNUMBER(E54),E54,"")</f>
        <v>4.0127314814814816E-4</v>
      </c>
      <c r="AH54" s="131">
        <f>IF(ISNUMBER(I54),I54,"")</f>
        <v>3.8668981481481475E-4</v>
      </c>
      <c r="AI54" s="131">
        <f>IF(ISNUMBER(M54),M54,"")</f>
        <v>4.4236111111111109E-4</v>
      </c>
      <c r="AJ54" s="131">
        <f>IF(ISNUMBER(Q54),Q54,"")</f>
        <v>5.0393518518518517E-4</v>
      </c>
      <c r="AK54" s="131">
        <f>IF(ISNUMBER(U54),U54,"")</f>
        <v>4.8935185185185182E-4</v>
      </c>
      <c r="AL54" s="131">
        <f>IF(ISNUMBER(Y54),Y54,"")</f>
        <v>4.2858796296296292E-4</v>
      </c>
      <c r="AM54" s="18"/>
      <c r="AN54" s="18"/>
      <c r="AO54" s="132">
        <f t="shared" si="43"/>
        <v>2</v>
      </c>
      <c r="AP54" s="132">
        <f t="shared" si="43"/>
        <v>1</v>
      </c>
      <c r="AQ54" s="132">
        <f t="shared" si="43"/>
        <v>4</v>
      </c>
      <c r="AR54" s="132">
        <f t="shared" si="43"/>
        <v>6</v>
      </c>
      <c r="AS54" s="132">
        <f t="shared" si="43"/>
        <v>5</v>
      </c>
      <c r="AT54" s="132">
        <f t="shared" si="43"/>
        <v>3</v>
      </c>
      <c r="AU54" s="18"/>
      <c r="AV54" s="18"/>
    </row>
    <row r="55" spans="2:48" s="37" customFormat="1" ht="20.100000000000001" customHeight="1" x14ac:dyDescent="0.2">
      <c r="B55" s="58">
        <v>43</v>
      </c>
      <c r="C55" s="142" t="s">
        <v>38</v>
      </c>
      <c r="D55" s="319" t="s">
        <v>128</v>
      </c>
      <c r="E55" s="315">
        <v>4.8993055555555563E-4</v>
      </c>
      <c r="F55" s="69">
        <f t="shared" si="0"/>
        <v>5</v>
      </c>
      <c r="G55" s="70">
        <f t="shared" si="31"/>
        <v>2</v>
      </c>
      <c r="H55" s="22" t="str">
        <f t="shared" si="33"/>
        <v>ok</v>
      </c>
      <c r="I55" s="27">
        <v>4.0729166666666664E-4</v>
      </c>
      <c r="J55" s="69">
        <f t="shared" si="2"/>
        <v>1</v>
      </c>
      <c r="K55" s="70">
        <f t="shared" si="32"/>
        <v>6</v>
      </c>
      <c r="L55" s="22" t="str">
        <f t="shared" si="34"/>
        <v>ok</v>
      </c>
      <c r="M55" s="27">
        <v>4.5208333333333336E-4</v>
      </c>
      <c r="N55" s="69">
        <f t="shared" si="4"/>
        <v>2</v>
      </c>
      <c r="O55" s="70">
        <f t="shared" si="5"/>
        <v>5</v>
      </c>
      <c r="P55" s="22" t="str">
        <f t="shared" si="35"/>
        <v>ok</v>
      </c>
      <c r="Q55" s="27">
        <v>4.6782407407407412E-4</v>
      </c>
      <c r="R55" s="69">
        <f t="shared" si="7"/>
        <v>3</v>
      </c>
      <c r="S55" s="21">
        <f t="shared" si="36"/>
        <v>4</v>
      </c>
      <c r="T55" s="22" t="str">
        <f t="shared" si="37"/>
        <v>ok</v>
      </c>
      <c r="U55" s="27">
        <v>5.0891203703703699E-4</v>
      </c>
      <c r="V55" s="69">
        <f t="shared" si="10"/>
        <v>6</v>
      </c>
      <c r="W55" s="70">
        <f t="shared" si="11"/>
        <v>1</v>
      </c>
      <c r="X55" s="22" t="str">
        <f t="shared" si="38"/>
        <v>ok</v>
      </c>
      <c r="Y55" s="27">
        <v>4.6944444444444448E-4</v>
      </c>
      <c r="Z55" s="69">
        <f t="shared" si="13"/>
        <v>4</v>
      </c>
      <c r="AA55" s="70">
        <f t="shared" si="14"/>
        <v>3</v>
      </c>
      <c r="AB55" s="22" t="str">
        <f t="shared" si="39"/>
        <v>ok</v>
      </c>
      <c r="AC55" s="23">
        <f t="shared" si="40"/>
        <v>0</v>
      </c>
      <c r="AD55" s="20">
        <f t="shared" si="17"/>
        <v>0</v>
      </c>
      <c r="AE55" s="22">
        <f t="shared" si="18"/>
        <v>21</v>
      </c>
      <c r="AF55" s="18"/>
      <c r="AG55" s="131">
        <f t="shared" si="19"/>
        <v>4.8993055555555563E-4</v>
      </c>
      <c r="AH55" s="131">
        <f t="shared" si="20"/>
        <v>4.0729166666666664E-4</v>
      </c>
      <c r="AI55" s="131">
        <f t="shared" si="21"/>
        <v>4.5208333333333336E-4</v>
      </c>
      <c r="AJ55" s="131">
        <f t="shared" si="22"/>
        <v>4.6782407407407412E-4</v>
      </c>
      <c r="AK55" s="131">
        <f t="shared" si="23"/>
        <v>5.0891203703703699E-4</v>
      </c>
      <c r="AL55" s="131">
        <f t="shared" si="24"/>
        <v>4.6944444444444448E-4</v>
      </c>
      <c r="AM55" s="18"/>
      <c r="AN55" s="18"/>
      <c r="AO55" s="132">
        <f t="shared" si="25"/>
        <v>5</v>
      </c>
      <c r="AP55" s="132">
        <f t="shared" si="26"/>
        <v>1</v>
      </c>
      <c r="AQ55" s="132">
        <f t="shared" si="27"/>
        <v>2</v>
      </c>
      <c r="AR55" s="132">
        <f t="shared" si="28"/>
        <v>3</v>
      </c>
      <c r="AS55" s="132">
        <f t="shared" si="29"/>
        <v>6</v>
      </c>
      <c r="AT55" s="132">
        <f t="shared" si="30"/>
        <v>4</v>
      </c>
      <c r="AU55" s="18"/>
      <c r="AV55" s="18"/>
    </row>
    <row r="56" spans="2:48" s="37" customFormat="1" ht="20.100000000000001" customHeight="1" x14ac:dyDescent="0.2">
      <c r="B56" s="59">
        <v>44</v>
      </c>
      <c r="C56" s="192" t="s">
        <v>97</v>
      </c>
      <c r="D56" s="320" t="s">
        <v>131</v>
      </c>
      <c r="E56" s="335">
        <v>5.3935185185185195E-4</v>
      </c>
      <c r="F56" s="69">
        <f t="shared" si="0"/>
        <v>1</v>
      </c>
      <c r="G56" s="70">
        <f t="shared" si="31"/>
        <v>6</v>
      </c>
      <c r="H56" s="25" t="str">
        <f t="shared" si="33"/>
        <v>ok</v>
      </c>
      <c r="I56" s="28">
        <v>5.9861111111111107E-4</v>
      </c>
      <c r="J56" s="69">
        <f t="shared" si="2"/>
        <v>2</v>
      </c>
      <c r="K56" s="70">
        <f t="shared" si="32"/>
        <v>5</v>
      </c>
      <c r="L56" s="25" t="str">
        <f t="shared" si="34"/>
        <v>ok</v>
      </c>
      <c r="M56" s="28">
        <v>6.5277777777777773E-4</v>
      </c>
      <c r="N56" s="69">
        <f t="shared" si="4"/>
        <v>6</v>
      </c>
      <c r="O56" s="70">
        <f t="shared" si="5"/>
        <v>1</v>
      </c>
      <c r="P56" s="25" t="str">
        <f t="shared" si="35"/>
        <v>ok</v>
      </c>
      <c r="Q56" s="28">
        <v>6.4537037037037037E-4</v>
      </c>
      <c r="R56" s="69">
        <f t="shared" si="7"/>
        <v>5</v>
      </c>
      <c r="S56" s="6">
        <f t="shared" si="36"/>
        <v>2</v>
      </c>
      <c r="T56" s="25" t="str">
        <f t="shared" si="37"/>
        <v>ok</v>
      </c>
      <c r="U56" s="28">
        <v>6.3113425925925934E-4</v>
      </c>
      <c r="V56" s="69">
        <f t="shared" si="10"/>
        <v>4</v>
      </c>
      <c r="W56" s="70">
        <f t="shared" si="11"/>
        <v>3</v>
      </c>
      <c r="X56" s="25" t="str">
        <f t="shared" si="38"/>
        <v>ok</v>
      </c>
      <c r="Y56" s="28">
        <v>6.1921296296296301E-4</v>
      </c>
      <c r="Z56" s="69">
        <f t="shared" si="13"/>
        <v>3</v>
      </c>
      <c r="AA56" s="70">
        <f t="shared" si="14"/>
        <v>4</v>
      </c>
      <c r="AB56" s="25" t="str">
        <f t="shared" si="39"/>
        <v>ok</v>
      </c>
      <c r="AC56" s="26">
        <f t="shared" si="40"/>
        <v>0</v>
      </c>
      <c r="AD56" s="5">
        <f t="shared" ref="AD56:AD61" si="44">(1+AC56)*AC56/2</f>
        <v>0</v>
      </c>
      <c r="AE56" s="25">
        <f t="shared" ref="AE56:AE61" si="45">G56+K56+O56+S56+W56+AA56+AD56</f>
        <v>21</v>
      </c>
      <c r="AF56" s="18"/>
      <c r="AG56" s="131">
        <f t="shared" ref="AG56:AG61" si="46">IF(ISNUMBER(E56),E56,"")</f>
        <v>5.3935185185185195E-4</v>
      </c>
      <c r="AH56" s="131">
        <f t="shared" ref="AH56:AH61" si="47">IF(ISNUMBER(I56),I56,"")</f>
        <v>5.9861111111111107E-4</v>
      </c>
      <c r="AI56" s="131">
        <f t="shared" ref="AI56:AI61" si="48">IF(ISNUMBER(M56),M56,"")</f>
        <v>6.5277777777777773E-4</v>
      </c>
      <c r="AJ56" s="131">
        <f t="shared" ref="AJ56:AJ61" si="49">IF(ISNUMBER(Q56),Q56,"")</f>
        <v>6.4537037037037037E-4</v>
      </c>
      <c r="AK56" s="131">
        <f t="shared" ref="AK56:AK61" si="50">IF(ISNUMBER(U56),U56,"")</f>
        <v>6.3113425925925934E-4</v>
      </c>
      <c r="AL56" s="131">
        <f t="shared" ref="AL56:AL61" si="51">IF(ISNUMBER(Y56),Y56,"")</f>
        <v>6.1921296296296301E-4</v>
      </c>
      <c r="AM56" s="18"/>
      <c r="AN56" s="18"/>
      <c r="AO56" s="132">
        <f t="shared" ref="AO56:AO61" si="52">IF(AG56=0,0,RANK(AG56,$AG56:$AL56,1))</f>
        <v>1</v>
      </c>
      <c r="AP56" s="132">
        <f t="shared" ref="AP56:AP61" si="53">IF(AH56=0,0,RANK(AH56,$AG56:$AL56,1))</f>
        <v>2</v>
      </c>
      <c r="AQ56" s="132">
        <f t="shared" ref="AQ56:AQ61" si="54">IF(AI56=0,0,RANK(AI56,$AG56:$AL56,1))</f>
        <v>6</v>
      </c>
      <c r="AR56" s="132">
        <f t="shared" ref="AR56:AR61" si="55">IF(AJ56=0,0,RANK(AJ56,$AG56:$AL56,1))</f>
        <v>5</v>
      </c>
      <c r="AS56" s="132">
        <f t="shared" ref="AS56:AS61" si="56">IF(AK56=0,0,RANK(AK56,$AG56:$AL56,1))</f>
        <v>4</v>
      </c>
      <c r="AT56" s="132">
        <f t="shared" ref="AT56:AT61" si="57">IF(AL56=0,0,RANK(AL56,$AG56:$AL56,1))</f>
        <v>3</v>
      </c>
      <c r="AU56" s="18"/>
      <c r="AV56" s="18"/>
    </row>
    <row r="57" spans="2:48" s="37" customFormat="1" ht="20.100000000000001" customHeight="1" x14ac:dyDescent="0.2">
      <c r="B57" s="58">
        <v>45</v>
      </c>
      <c r="C57" s="142" t="s">
        <v>98</v>
      </c>
      <c r="D57" s="319" t="s">
        <v>120</v>
      </c>
      <c r="E57" s="315">
        <v>5.2407407407407405E-4</v>
      </c>
      <c r="F57" s="69">
        <f t="shared" si="0"/>
        <v>1</v>
      </c>
      <c r="G57" s="70">
        <f t="shared" si="31"/>
        <v>6</v>
      </c>
      <c r="H57" s="22" t="str">
        <f t="shared" si="33"/>
        <v>ok</v>
      </c>
      <c r="I57" s="27">
        <v>5.8449074074074078E-4</v>
      </c>
      <c r="J57" s="69">
        <f t="shared" si="2"/>
        <v>4</v>
      </c>
      <c r="K57" s="70">
        <f t="shared" si="32"/>
        <v>3</v>
      </c>
      <c r="L57" s="22" t="str">
        <f t="shared" si="34"/>
        <v>ok</v>
      </c>
      <c r="M57" s="27">
        <v>5.3206018518518522E-4</v>
      </c>
      <c r="N57" s="69">
        <f t="shared" si="4"/>
        <v>2</v>
      </c>
      <c r="O57" s="70">
        <f t="shared" si="5"/>
        <v>5</v>
      </c>
      <c r="P57" s="22" t="str">
        <f t="shared" si="35"/>
        <v>ok</v>
      </c>
      <c r="Q57" s="27">
        <v>6.1319444444444431E-4</v>
      </c>
      <c r="R57" s="69">
        <f t="shared" si="7"/>
        <v>6</v>
      </c>
      <c r="S57" s="21">
        <f t="shared" si="36"/>
        <v>1</v>
      </c>
      <c r="T57" s="22" t="str">
        <f t="shared" si="37"/>
        <v>ok</v>
      </c>
      <c r="U57" s="27">
        <v>5.831018518518519E-4</v>
      </c>
      <c r="V57" s="69">
        <f t="shared" si="10"/>
        <v>3</v>
      </c>
      <c r="W57" s="70">
        <f t="shared" si="11"/>
        <v>4</v>
      </c>
      <c r="X57" s="22" t="str">
        <f t="shared" si="38"/>
        <v>ok</v>
      </c>
      <c r="Y57" s="27">
        <v>5.8993055555555556E-4</v>
      </c>
      <c r="Z57" s="69">
        <f t="shared" si="13"/>
        <v>5</v>
      </c>
      <c r="AA57" s="70">
        <f t="shared" si="14"/>
        <v>2</v>
      </c>
      <c r="AB57" s="22" t="str">
        <f t="shared" si="39"/>
        <v>ok</v>
      </c>
      <c r="AC57" s="23">
        <f t="shared" si="40"/>
        <v>0</v>
      </c>
      <c r="AD57" s="20">
        <f t="shared" si="44"/>
        <v>0</v>
      </c>
      <c r="AE57" s="22">
        <f t="shared" si="45"/>
        <v>21</v>
      </c>
      <c r="AF57" s="18"/>
      <c r="AG57" s="131">
        <f t="shared" si="46"/>
        <v>5.2407407407407405E-4</v>
      </c>
      <c r="AH57" s="131">
        <f t="shared" si="47"/>
        <v>5.8449074074074078E-4</v>
      </c>
      <c r="AI57" s="131">
        <f t="shared" si="48"/>
        <v>5.3206018518518522E-4</v>
      </c>
      <c r="AJ57" s="131">
        <f t="shared" si="49"/>
        <v>6.1319444444444431E-4</v>
      </c>
      <c r="AK57" s="131">
        <f t="shared" si="50"/>
        <v>5.831018518518519E-4</v>
      </c>
      <c r="AL57" s="131">
        <f t="shared" si="51"/>
        <v>5.8993055555555556E-4</v>
      </c>
      <c r="AM57" s="18"/>
      <c r="AN57" s="18"/>
      <c r="AO57" s="132">
        <f t="shared" si="52"/>
        <v>1</v>
      </c>
      <c r="AP57" s="132">
        <f t="shared" si="53"/>
        <v>4</v>
      </c>
      <c r="AQ57" s="132">
        <f t="shared" si="54"/>
        <v>2</v>
      </c>
      <c r="AR57" s="132">
        <f t="shared" si="55"/>
        <v>6</v>
      </c>
      <c r="AS57" s="132">
        <f t="shared" si="56"/>
        <v>3</v>
      </c>
      <c r="AT57" s="132">
        <f t="shared" si="57"/>
        <v>5</v>
      </c>
      <c r="AU57" s="18"/>
      <c r="AV57" s="18"/>
    </row>
    <row r="58" spans="2:48" s="37" customFormat="1" ht="20.100000000000001" customHeight="1" x14ac:dyDescent="0.2">
      <c r="B58" s="59">
        <v>46</v>
      </c>
      <c r="C58" s="192" t="s">
        <v>99</v>
      </c>
      <c r="D58" s="320" t="s">
        <v>121</v>
      </c>
      <c r="E58" s="316" t="s">
        <v>12</v>
      </c>
      <c r="F58" s="69" t="str">
        <f t="shared" si="0"/>
        <v/>
      </c>
      <c r="G58" s="70">
        <f t="shared" si="31"/>
        <v>0</v>
      </c>
      <c r="H58" s="25" t="str">
        <f t="shared" si="33"/>
        <v>ok</v>
      </c>
      <c r="I58" s="28">
        <v>6.03587962962963E-4</v>
      </c>
      <c r="J58" s="69">
        <f t="shared" si="2"/>
        <v>4</v>
      </c>
      <c r="K58" s="70">
        <f t="shared" si="32"/>
        <v>3</v>
      </c>
      <c r="L58" s="25" t="str">
        <f t="shared" si="34"/>
        <v>ok</v>
      </c>
      <c r="M58" s="28">
        <v>5.0925925925925921E-4</v>
      </c>
      <c r="N58" s="69">
        <f t="shared" si="4"/>
        <v>1</v>
      </c>
      <c r="O58" s="70">
        <f t="shared" si="5"/>
        <v>6</v>
      </c>
      <c r="P58" s="25" t="str">
        <f t="shared" si="35"/>
        <v>ok</v>
      </c>
      <c r="Q58" s="28">
        <v>6.1435185185185182E-4</v>
      </c>
      <c r="R58" s="69">
        <f t="shared" si="7"/>
        <v>5</v>
      </c>
      <c r="S58" s="6">
        <f t="shared" si="36"/>
        <v>2</v>
      </c>
      <c r="T58" s="25" t="str">
        <f t="shared" si="37"/>
        <v>ok</v>
      </c>
      <c r="U58" s="28">
        <v>5.9247685185185184E-4</v>
      </c>
      <c r="V58" s="69">
        <f t="shared" si="10"/>
        <v>3</v>
      </c>
      <c r="W58" s="70">
        <f t="shared" si="11"/>
        <v>4</v>
      </c>
      <c r="X58" s="25" t="str">
        <f t="shared" si="38"/>
        <v>ok</v>
      </c>
      <c r="Y58" s="28">
        <v>5.5081018518518521E-4</v>
      </c>
      <c r="Z58" s="69">
        <f t="shared" si="13"/>
        <v>2</v>
      </c>
      <c r="AA58" s="70">
        <f t="shared" si="14"/>
        <v>5</v>
      </c>
      <c r="AB58" s="25" t="str">
        <f t="shared" si="39"/>
        <v>ok</v>
      </c>
      <c r="AC58" s="26">
        <f t="shared" si="40"/>
        <v>1</v>
      </c>
      <c r="AD58" s="5">
        <f t="shared" si="44"/>
        <v>1</v>
      </c>
      <c r="AE58" s="25">
        <f t="shared" si="45"/>
        <v>21</v>
      </c>
      <c r="AF58" s="18"/>
      <c r="AG58" s="131" t="str">
        <f t="shared" si="46"/>
        <v/>
      </c>
      <c r="AH58" s="131">
        <f t="shared" si="47"/>
        <v>6.03587962962963E-4</v>
      </c>
      <c r="AI58" s="131">
        <f t="shared" si="48"/>
        <v>5.0925925925925921E-4</v>
      </c>
      <c r="AJ58" s="131">
        <f t="shared" si="49"/>
        <v>6.1435185185185182E-4</v>
      </c>
      <c r="AK58" s="131">
        <f t="shared" si="50"/>
        <v>5.9247685185185184E-4</v>
      </c>
      <c r="AL58" s="131">
        <f t="shared" si="51"/>
        <v>5.5081018518518521E-4</v>
      </c>
      <c r="AM58" s="18"/>
      <c r="AN58" s="18"/>
      <c r="AO58" s="132" t="e">
        <f t="shared" si="52"/>
        <v>#VALUE!</v>
      </c>
      <c r="AP58" s="132">
        <f t="shared" si="53"/>
        <v>4</v>
      </c>
      <c r="AQ58" s="132">
        <f t="shared" si="54"/>
        <v>1</v>
      </c>
      <c r="AR58" s="132">
        <f t="shared" si="55"/>
        <v>5</v>
      </c>
      <c r="AS58" s="132">
        <f t="shared" si="56"/>
        <v>3</v>
      </c>
      <c r="AT58" s="132">
        <f t="shared" si="57"/>
        <v>2</v>
      </c>
      <c r="AU58" s="18"/>
      <c r="AV58" s="18"/>
    </row>
    <row r="59" spans="2:48" s="37" customFormat="1" ht="20.100000000000001" customHeight="1" x14ac:dyDescent="0.2">
      <c r="B59" s="58">
        <v>47</v>
      </c>
      <c r="C59" s="142" t="s">
        <v>100</v>
      </c>
      <c r="D59" s="319" t="s">
        <v>122</v>
      </c>
      <c r="E59" s="315">
        <v>5.4340277777777785E-4</v>
      </c>
      <c r="F59" s="69">
        <f t="shared" si="0"/>
        <v>2</v>
      </c>
      <c r="G59" s="70">
        <f t="shared" si="31"/>
        <v>5</v>
      </c>
      <c r="H59" s="22" t="str">
        <f t="shared" si="33"/>
        <v>ok</v>
      </c>
      <c r="I59" s="27">
        <v>6.076388888888889E-4</v>
      </c>
      <c r="J59" s="69">
        <f t="shared" si="2"/>
        <v>5</v>
      </c>
      <c r="K59" s="70">
        <f t="shared" si="32"/>
        <v>2</v>
      </c>
      <c r="L59" s="22" t="str">
        <f t="shared" si="34"/>
        <v>ok</v>
      </c>
      <c r="M59" s="27">
        <v>4.5034722222222221E-4</v>
      </c>
      <c r="N59" s="69">
        <f t="shared" si="4"/>
        <v>1</v>
      </c>
      <c r="O59" s="70">
        <f t="shared" si="5"/>
        <v>6</v>
      </c>
      <c r="P59" s="22" t="str">
        <f t="shared" si="35"/>
        <v>ok</v>
      </c>
      <c r="Q59" s="27" t="s">
        <v>12</v>
      </c>
      <c r="R59" s="69" t="str">
        <f t="shared" si="7"/>
        <v/>
      </c>
      <c r="S59" s="21">
        <f t="shared" si="36"/>
        <v>0</v>
      </c>
      <c r="T59" s="22" t="str">
        <f t="shared" si="37"/>
        <v>ok</v>
      </c>
      <c r="U59" s="27">
        <v>5.4895833333333326E-4</v>
      </c>
      <c r="V59" s="69">
        <f t="shared" si="10"/>
        <v>3</v>
      </c>
      <c r="W59" s="70">
        <f t="shared" si="11"/>
        <v>4</v>
      </c>
      <c r="X59" s="22" t="str">
        <f t="shared" si="38"/>
        <v>ok</v>
      </c>
      <c r="Y59" s="27">
        <v>6.0219907407407412E-4</v>
      </c>
      <c r="Z59" s="69">
        <f t="shared" si="13"/>
        <v>4</v>
      </c>
      <c r="AA59" s="70">
        <f t="shared" si="14"/>
        <v>3</v>
      </c>
      <c r="AB59" s="22" t="str">
        <f t="shared" si="39"/>
        <v>ok</v>
      </c>
      <c r="AC59" s="23">
        <f t="shared" si="40"/>
        <v>1</v>
      </c>
      <c r="AD59" s="20">
        <f t="shared" si="44"/>
        <v>1</v>
      </c>
      <c r="AE59" s="22">
        <f t="shared" si="45"/>
        <v>21</v>
      </c>
      <c r="AF59" s="18"/>
      <c r="AG59" s="131">
        <f t="shared" si="46"/>
        <v>5.4340277777777785E-4</v>
      </c>
      <c r="AH59" s="131">
        <f t="shared" si="47"/>
        <v>6.076388888888889E-4</v>
      </c>
      <c r="AI59" s="131">
        <f t="shared" si="48"/>
        <v>4.5034722222222221E-4</v>
      </c>
      <c r="AJ59" s="131" t="str">
        <f t="shared" si="49"/>
        <v/>
      </c>
      <c r="AK59" s="131">
        <f t="shared" si="50"/>
        <v>5.4895833333333326E-4</v>
      </c>
      <c r="AL59" s="131">
        <f t="shared" si="51"/>
        <v>6.0219907407407412E-4</v>
      </c>
      <c r="AM59" s="18"/>
      <c r="AN59" s="18"/>
      <c r="AO59" s="132">
        <f t="shared" si="52"/>
        <v>2</v>
      </c>
      <c r="AP59" s="132">
        <f t="shared" si="53"/>
        <v>5</v>
      </c>
      <c r="AQ59" s="132">
        <f t="shared" si="54"/>
        <v>1</v>
      </c>
      <c r="AR59" s="132" t="e">
        <f t="shared" si="55"/>
        <v>#VALUE!</v>
      </c>
      <c r="AS59" s="132">
        <f t="shared" si="56"/>
        <v>3</v>
      </c>
      <c r="AT59" s="132">
        <f t="shared" si="57"/>
        <v>4</v>
      </c>
      <c r="AU59" s="18"/>
      <c r="AV59" s="18"/>
    </row>
    <row r="60" spans="2:48" s="37" customFormat="1" ht="20.100000000000001" customHeight="1" x14ac:dyDescent="0.2">
      <c r="B60" s="59">
        <v>48</v>
      </c>
      <c r="C60" s="192" t="s">
        <v>39</v>
      </c>
      <c r="D60" s="320" t="s">
        <v>123</v>
      </c>
      <c r="E60" s="335">
        <v>2.0972222222222223E-4</v>
      </c>
      <c r="F60" s="69">
        <f t="shared" si="0"/>
        <v>2</v>
      </c>
      <c r="G60" s="70">
        <f t="shared" si="31"/>
        <v>5</v>
      </c>
      <c r="H60" s="25" t="str">
        <f t="shared" si="33"/>
        <v>ok</v>
      </c>
      <c r="I60" s="28">
        <v>2.0289351851851851E-4</v>
      </c>
      <c r="J60" s="69">
        <f t="shared" si="2"/>
        <v>1</v>
      </c>
      <c r="K60" s="70">
        <f t="shared" si="32"/>
        <v>6</v>
      </c>
      <c r="L60" s="25" t="str">
        <f t="shared" si="34"/>
        <v>ok</v>
      </c>
      <c r="M60" s="28">
        <v>2.199074074074074E-4</v>
      </c>
      <c r="N60" s="69">
        <f t="shared" si="4"/>
        <v>3</v>
      </c>
      <c r="O60" s="70">
        <f t="shared" si="5"/>
        <v>4</v>
      </c>
      <c r="P60" s="25" t="str">
        <f t="shared" si="35"/>
        <v>ok</v>
      </c>
      <c r="Q60" s="28">
        <v>3.0983796296296299E-4</v>
      </c>
      <c r="R60" s="69">
        <f t="shared" si="7"/>
        <v>6</v>
      </c>
      <c r="S60" s="6">
        <f t="shared" si="36"/>
        <v>1</v>
      </c>
      <c r="T60" s="25" t="str">
        <f t="shared" si="37"/>
        <v>ok</v>
      </c>
      <c r="U60" s="28">
        <v>2.2858796296296296E-4</v>
      </c>
      <c r="V60" s="69">
        <f t="shared" si="10"/>
        <v>4</v>
      </c>
      <c r="W60" s="70">
        <f t="shared" si="11"/>
        <v>3</v>
      </c>
      <c r="X60" s="25" t="str">
        <f t="shared" si="38"/>
        <v>ok</v>
      </c>
      <c r="Y60" s="28">
        <v>2.5034722222222223E-4</v>
      </c>
      <c r="Z60" s="69">
        <f t="shared" si="13"/>
        <v>5</v>
      </c>
      <c r="AA60" s="70">
        <f t="shared" si="14"/>
        <v>2</v>
      </c>
      <c r="AB60" s="25" t="str">
        <f t="shared" si="39"/>
        <v>ok</v>
      </c>
      <c r="AC60" s="26">
        <f t="shared" si="40"/>
        <v>0</v>
      </c>
      <c r="AD60" s="5">
        <f t="shared" si="44"/>
        <v>0</v>
      </c>
      <c r="AE60" s="25">
        <f t="shared" si="45"/>
        <v>21</v>
      </c>
      <c r="AF60" s="18"/>
      <c r="AG60" s="131">
        <f t="shared" si="46"/>
        <v>2.0972222222222223E-4</v>
      </c>
      <c r="AH60" s="131">
        <f t="shared" si="47"/>
        <v>2.0289351851851851E-4</v>
      </c>
      <c r="AI60" s="131">
        <f t="shared" si="48"/>
        <v>2.199074074074074E-4</v>
      </c>
      <c r="AJ60" s="131">
        <f t="shared" si="49"/>
        <v>3.0983796296296299E-4</v>
      </c>
      <c r="AK60" s="131">
        <f t="shared" si="50"/>
        <v>2.2858796296296296E-4</v>
      </c>
      <c r="AL60" s="131">
        <f t="shared" si="51"/>
        <v>2.5034722222222223E-4</v>
      </c>
      <c r="AM60" s="18"/>
      <c r="AN60" s="18"/>
      <c r="AO60" s="132">
        <f t="shared" si="52"/>
        <v>2</v>
      </c>
      <c r="AP60" s="132">
        <f t="shared" si="53"/>
        <v>1</v>
      </c>
      <c r="AQ60" s="132">
        <f t="shared" si="54"/>
        <v>3</v>
      </c>
      <c r="AR60" s="132">
        <f t="shared" si="55"/>
        <v>6</v>
      </c>
      <c r="AS60" s="132">
        <f t="shared" si="56"/>
        <v>4</v>
      </c>
      <c r="AT60" s="132">
        <f t="shared" si="57"/>
        <v>5</v>
      </c>
      <c r="AU60" s="18"/>
      <c r="AV60" s="18"/>
    </row>
    <row r="61" spans="2:48" s="37" customFormat="1" ht="20.100000000000001" customHeight="1" x14ac:dyDescent="0.2">
      <c r="B61" s="58">
        <v>49</v>
      </c>
      <c r="C61" s="142" t="s">
        <v>40</v>
      </c>
      <c r="D61" s="319" t="s">
        <v>134</v>
      </c>
      <c r="E61" s="336">
        <v>2.559027777777778E-4</v>
      </c>
      <c r="F61" s="69">
        <f t="shared" si="0"/>
        <v>5</v>
      </c>
      <c r="G61" s="70">
        <f t="shared" si="31"/>
        <v>2</v>
      </c>
      <c r="H61" s="22" t="str">
        <f t="shared" si="33"/>
        <v>ok</v>
      </c>
      <c r="I61" s="27">
        <v>2.0115740740740738E-4</v>
      </c>
      <c r="J61" s="69">
        <f t="shared" si="2"/>
        <v>1</v>
      </c>
      <c r="K61" s="70">
        <f t="shared" si="32"/>
        <v>6</v>
      </c>
      <c r="L61" s="22" t="str">
        <f t="shared" si="34"/>
        <v>ok</v>
      </c>
      <c r="M61" s="27">
        <v>2.4479166666666665E-4</v>
      </c>
      <c r="N61" s="69">
        <v>4</v>
      </c>
      <c r="O61" s="70">
        <v>3</v>
      </c>
      <c r="P61" s="22" t="str">
        <f t="shared" si="35"/>
        <v>ok</v>
      </c>
      <c r="Q61" s="27">
        <v>2.4479166666666665E-4</v>
      </c>
      <c r="R61" s="69">
        <f t="shared" si="7"/>
        <v>3</v>
      </c>
      <c r="S61" s="21">
        <v>4</v>
      </c>
      <c r="T61" s="22" t="str">
        <f t="shared" si="37"/>
        <v>ok</v>
      </c>
      <c r="U61" s="27">
        <v>2.434027777777778E-4</v>
      </c>
      <c r="V61" s="69">
        <f t="shared" si="10"/>
        <v>2</v>
      </c>
      <c r="W61" s="70">
        <f t="shared" si="11"/>
        <v>5</v>
      </c>
      <c r="X61" s="22" t="str">
        <f t="shared" si="38"/>
        <v>ok</v>
      </c>
      <c r="Y61" s="27">
        <v>2.7881944444444444E-4</v>
      </c>
      <c r="Z61" s="69">
        <f t="shared" si="13"/>
        <v>6</v>
      </c>
      <c r="AA61" s="70">
        <f t="shared" si="14"/>
        <v>1</v>
      </c>
      <c r="AB61" s="22" t="str">
        <f t="shared" si="39"/>
        <v>ok</v>
      </c>
      <c r="AC61" s="23">
        <f t="shared" si="40"/>
        <v>0</v>
      </c>
      <c r="AD61" s="20">
        <f t="shared" si="44"/>
        <v>0</v>
      </c>
      <c r="AE61" s="22">
        <f t="shared" si="45"/>
        <v>21</v>
      </c>
      <c r="AF61" s="18"/>
      <c r="AG61" s="131">
        <f t="shared" si="46"/>
        <v>2.559027777777778E-4</v>
      </c>
      <c r="AH61" s="131">
        <f t="shared" si="47"/>
        <v>2.0115740740740738E-4</v>
      </c>
      <c r="AI61" s="131">
        <f t="shared" si="48"/>
        <v>2.4479166666666665E-4</v>
      </c>
      <c r="AJ61" s="131">
        <f t="shared" si="49"/>
        <v>2.4479166666666665E-4</v>
      </c>
      <c r="AK61" s="131">
        <f t="shared" si="50"/>
        <v>2.434027777777778E-4</v>
      </c>
      <c r="AL61" s="131">
        <f t="shared" si="51"/>
        <v>2.7881944444444444E-4</v>
      </c>
      <c r="AM61" s="18"/>
      <c r="AN61" s="18"/>
      <c r="AO61" s="132">
        <f t="shared" si="52"/>
        <v>5</v>
      </c>
      <c r="AP61" s="132">
        <f t="shared" si="53"/>
        <v>1</v>
      </c>
      <c r="AQ61" s="132">
        <f t="shared" si="54"/>
        <v>3</v>
      </c>
      <c r="AR61" s="132">
        <f t="shared" si="55"/>
        <v>3</v>
      </c>
      <c r="AS61" s="132">
        <f t="shared" si="56"/>
        <v>2</v>
      </c>
      <c r="AT61" s="132">
        <f t="shared" si="57"/>
        <v>6</v>
      </c>
      <c r="AU61" s="18"/>
      <c r="AV61" s="18"/>
    </row>
    <row r="62" spans="2:48" ht="39.950000000000003" customHeight="1" thickBot="1" x14ac:dyDescent="0.25">
      <c r="B62" s="60">
        <v>50</v>
      </c>
      <c r="C62" s="192" t="s">
        <v>101</v>
      </c>
      <c r="D62" s="320"/>
      <c r="E62" s="317">
        <v>2.315162037037037E-3</v>
      </c>
      <c r="F62" s="69">
        <f t="shared" si="0"/>
        <v>2</v>
      </c>
      <c r="G62" s="70">
        <f t="shared" si="31"/>
        <v>5</v>
      </c>
      <c r="H62" s="32" t="str">
        <f t="shared" si="33"/>
        <v>ok</v>
      </c>
      <c r="I62" s="29" t="s">
        <v>12</v>
      </c>
      <c r="J62" s="69" t="str">
        <f t="shared" si="2"/>
        <v/>
      </c>
      <c r="K62" s="70">
        <f t="shared" si="32"/>
        <v>0</v>
      </c>
      <c r="L62" s="32" t="str">
        <f t="shared" si="34"/>
        <v>ok</v>
      </c>
      <c r="M62" s="29">
        <v>2.2486111111111114E-3</v>
      </c>
      <c r="N62" s="69">
        <f t="shared" si="4"/>
        <v>1</v>
      </c>
      <c r="O62" s="70">
        <f t="shared" si="5"/>
        <v>6</v>
      </c>
      <c r="P62" s="32" t="str">
        <f t="shared" si="35"/>
        <v>ok</v>
      </c>
      <c r="Q62" s="29">
        <v>2.4480324074074074E-3</v>
      </c>
      <c r="R62" s="30">
        <f t="shared" ref="R62" si="58">IF(ISNUMBER(AJ62),RANK(Q62,$AG62:$AL62,1),"")</f>
        <v>4</v>
      </c>
      <c r="S62" s="31">
        <f t="shared" si="36"/>
        <v>3</v>
      </c>
      <c r="T62" s="32" t="str">
        <f t="shared" si="37"/>
        <v>ok</v>
      </c>
      <c r="U62" s="29" t="s">
        <v>12</v>
      </c>
      <c r="V62" s="69" t="str">
        <f t="shared" si="10"/>
        <v/>
      </c>
      <c r="W62" s="70">
        <f t="shared" si="11"/>
        <v>0</v>
      </c>
      <c r="X62" s="32" t="str">
        <f t="shared" si="38"/>
        <v>ok</v>
      </c>
      <c r="Y62" s="29">
        <v>2.4077546296296295E-3</v>
      </c>
      <c r="Z62" s="69">
        <f t="shared" si="13"/>
        <v>3</v>
      </c>
      <c r="AA62" s="70">
        <f t="shared" si="14"/>
        <v>4</v>
      </c>
      <c r="AB62" s="32" t="str">
        <f t="shared" si="39"/>
        <v>ok</v>
      </c>
      <c r="AC62" s="61">
        <f t="shared" si="40"/>
        <v>2</v>
      </c>
      <c r="AD62" s="30">
        <f t="shared" si="17"/>
        <v>3</v>
      </c>
      <c r="AE62" s="32">
        <f t="shared" si="18"/>
        <v>21</v>
      </c>
      <c r="AF62" s="9"/>
      <c r="AG62" s="4">
        <f t="shared" si="19"/>
        <v>2.315162037037037E-3</v>
      </c>
      <c r="AH62" s="4" t="str">
        <f t="shared" si="20"/>
        <v/>
      </c>
      <c r="AI62" s="4">
        <f t="shared" si="21"/>
        <v>2.2486111111111114E-3</v>
      </c>
      <c r="AJ62" s="4">
        <f t="shared" si="22"/>
        <v>2.4480324074074074E-3</v>
      </c>
      <c r="AK62" s="4" t="str">
        <f t="shared" si="23"/>
        <v/>
      </c>
      <c r="AL62" s="4">
        <f t="shared" si="24"/>
        <v>2.4077546296296295E-3</v>
      </c>
      <c r="AM62" s="9"/>
      <c r="AN62" s="9"/>
      <c r="AO62" s="3">
        <f t="shared" si="25"/>
        <v>2</v>
      </c>
      <c r="AP62" s="3" t="e">
        <f t="shared" si="26"/>
        <v>#VALUE!</v>
      </c>
      <c r="AQ62" s="3">
        <f t="shared" si="27"/>
        <v>1</v>
      </c>
      <c r="AR62" s="3">
        <f t="shared" si="28"/>
        <v>4</v>
      </c>
      <c r="AS62" s="3" t="e">
        <f t="shared" si="29"/>
        <v>#VALUE!</v>
      </c>
      <c r="AT62" s="3">
        <f t="shared" si="30"/>
        <v>3</v>
      </c>
      <c r="AU62" s="9"/>
      <c r="AV62" s="9"/>
    </row>
    <row r="63" spans="2:48" ht="13.5" thickBot="1" x14ac:dyDescent="0.25">
      <c r="B63" s="9"/>
      <c r="C63" s="9"/>
      <c r="D63" s="321"/>
      <c r="E63" s="12"/>
      <c r="F63" s="9"/>
      <c r="G63" s="9"/>
      <c r="H63" s="9"/>
      <c r="I63" s="12"/>
      <c r="J63" s="9"/>
      <c r="K63" s="9"/>
      <c r="L63" s="9"/>
      <c r="M63" s="12"/>
      <c r="N63" s="9"/>
      <c r="O63" s="9"/>
      <c r="P63" s="9"/>
      <c r="Q63" s="12"/>
      <c r="R63" s="9"/>
      <c r="S63" s="9"/>
      <c r="T63" s="9"/>
      <c r="U63" s="12"/>
      <c r="V63" s="9"/>
      <c r="W63" s="9"/>
      <c r="X63" s="9"/>
      <c r="Y63" s="12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2:48" ht="13.5" thickBot="1" x14ac:dyDescent="0.25">
      <c r="B64" s="82"/>
      <c r="C64" s="83"/>
      <c r="D64" s="322"/>
      <c r="E64" s="84"/>
      <c r="F64" s="83"/>
      <c r="G64" s="83"/>
      <c r="H64" s="83"/>
      <c r="I64" s="84"/>
      <c r="J64" s="83"/>
      <c r="K64" s="83"/>
      <c r="L64" s="83"/>
      <c r="M64" s="84"/>
      <c r="N64" s="83"/>
      <c r="O64" s="83"/>
      <c r="P64" s="83"/>
      <c r="Q64" s="84"/>
      <c r="R64" s="83"/>
      <c r="S64" s="83"/>
      <c r="T64" s="83"/>
      <c r="U64" s="84"/>
      <c r="V64" s="83"/>
      <c r="W64" s="83"/>
      <c r="X64" s="83"/>
      <c r="Y64" s="84"/>
      <c r="Z64" s="83"/>
      <c r="AA64" s="83"/>
      <c r="AB64" s="83"/>
      <c r="AC64" s="117"/>
      <c r="AD64" s="117"/>
      <c r="AE64" s="118" t="s">
        <v>55</v>
      </c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2:48" s="8" customFormat="1" ht="20.100000000000001" customHeight="1" thickBot="1" x14ac:dyDescent="0.25">
      <c r="B65" s="143"/>
      <c r="C65" s="307" t="s">
        <v>62</v>
      </c>
      <c r="D65" s="323"/>
      <c r="E65" s="261" t="s">
        <v>1</v>
      </c>
      <c r="F65" s="251"/>
      <c r="G65" s="251"/>
      <c r="H65" s="257"/>
      <c r="I65" s="250" t="s">
        <v>2</v>
      </c>
      <c r="J65" s="251"/>
      <c r="K65" s="251"/>
      <c r="L65" s="257"/>
      <c r="M65" s="250" t="s">
        <v>3</v>
      </c>
      <c r="N65" s="251"/>
      <c r="O65" s="251"/>
      <c r="P65" s="257"/>
      <c r="Q65" s="250" t="s">
        <v>4</v>
      </c>
      <c r="R65" s="251"/>
      <c r="S65" s="251"/>
      <c r="T65" s="257"/>
      <c r="U65" s="250" t="s">
        <v>5</v>
      </c>
      <c r="V65" s="251"/>
      <c r="W65" s="251"/>
      <c r="X65" s="257"/>
      <c r="Y65" s="250" t="s">
        <v>6</v>
      </c>
      <c r="Z65" s="251"/>
      <c r="AA65" s="251"/>
      <c r="AB65" s="252"/>
      <c r="AC65" s="144"/>
      <c r="AD65" s="120" t="s">
        <v>55</v>
      </c>
      <c r="AE65" s="121">
        <f>SUM(AE13:AE62)</f>
        <v>1050</v>
      </c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</row>
    <row r="66" spans="2:48" s="8" customFormat="1" ht="20.100000000000001" customHeight="1" thickBot="1" x14ac:dyDescent="0.25">
      <c r="B66" s="143"/>
      <c r="C66" s="308"/>
      <c r="D66" s="324"/>
      <c r="E66" s="272" t="str">
        <f>'GALA DETAILS'!C8</f>
        <v>Beachfield</v>
      </c>
      <c r="F66" s="254"/>
      <c r="G66" s="254"/>
      <c r="H66" s="255"/>
      <c r="I66" s="253" t="str">
        <f>'GALA DETAILS'!C9</f>
        <v>Black Lion</v>
      </c>
      <c r="J66" s="254"/>
      <c r="K66" s="254"/>
      <c r="L66" s="255"/>
      <c r="M66" s="253" t="str">
        <f>'GALA DETAILS'!C10</f>
        <v>Larkfield</v>
      </c>
      <c r="N66" s="254"/>
      <c r="O66" s="254"/>
      <c r="P66" s="255"/>
      <c r="Q66" s="253" t="str">
        <f>'GALA DETAILS'!C11</f>
        <v>Sheerness</v>
      </c>
      <c r="R66" s="254"/>
      <c r="S66" s="254"/>
      <c r="T66" s="255"/>
      <c r="U66" s="253" t="str">
        <f>'GALA DETAILS'!C12</f>
        <v>Sittingbourne</v>
      </c>
      <c r="V66" s="254"/>
      <c r="W66" s="254"/>
      <c r="X66" s="255"/>
      <c r="Y66" s="253" t="str">
        <f>'GALA DETAILS'!C13</f>
        <v>Herne Bay</v>
      </c>
      <c r="Z66" s="254"/>
      <c r="AA66" s="254"/>
      <c r="AB66" s="256"/>
      <c r="AC66" s="120"/>
      <c r="AD66" s="120" t="s">
        <v>54</v>
      </c>
      <c r="AE66" s="121" t="s">
        <v>55</v>
      </c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</row>
    <row r="67" spans="2:48" s="8" customFormat="1" ht="20.100000000000001" customHeight="1" thickBot="1" x14ac:dyDescent="0.25">
      <c r="B67" s="143"/>
      <c r="C67" s="92" t="s">
        <v>63</v>
      </c>
      <c r="D67" s="325"/>
      <c r="E67" s="264">
        <f>SUM(G13:G62)</f>
        <v>212</v>
      </c>
      <c r="F67" s="265"/>
      <c r="G67" s="265"/>
      <c r="H67" s="266"/>
      <c r="I67" s="269">
        <f>SUM(K13:K62)</f>
        <v>215</v>
      </c>
      <c r="J67" s="270"/>
      <c r="K67" s="270"/>
      <c r="L67" s="270"/>
      <c r="M67" s="269">
        <f>SUM(O13:O62)</f>
        <v>184</v>
      </c>
      <c r="N67" s="270"/>
      <c r="O67" s="270"/>
      <c r="P67" s="270"/>
      <c r="Q67" s="269">
        <f>SUM(S13:S62)</f>
        <v>139</v>
      </c>
      <c r="R67" s="270"/>
      <c r="S67" s="270"/>
      <c r="T67" s="270"/>
      <c r="U67" s="269">
        <f>SUM(W13:W62)</f>
        <v>129</v>
      </c>
      <c r="V67" s="270"/>
      <c r="W67" s="270"/>
      <c r="X67" s="270"/>
      <c r="Y67" s="269">
        <f>SUM(AA13:AA62)</f>
        <v>150</v>
      </c>
      <c r="Z67" s="270"/>
      <c r="AA67" s="270"/>
      <c r="AB67" s="273"/>
      <c r="AC67" s="120"/>
      <c r="AD67" s="120">
        <f>SUM(AD13:AD62)</f>
        <v>21</v>
      </c>
      <c r="AE67" s="122">
        <f>SUM(E67:AD67)</f>
        <v>1050</v>
      </c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</row>
    <row r="68" spans="2:48" s="8" customFormat="1" ht="20.100000000000001" customHeight="1" thickBot="1" x14ac:dyDescent="0.25">
      <c r="B68" s="143"/>
      <c r="C68" s="93" t="s">
        <v>64</v>
      </c>
      <c r="D68" s="325"/>
      <c r="E68" s="267">
        <f>RANK(E67,$E67:$Y67)</f>
        <v>2</v>
      </c>
      <c r="F68" s="268"/>
      <c r="G68" s="268"/>
      <c r="H68" s="268"/>
      <c r="I68" s="271">
        <f>RANK(I67,$E67:$Y67)</f>
        <v>1</v>
      </c>
      <c r="J68" s="268"/>
      <c r="K68" s="268"/>
      <c r="L68" s="268"/>
      <c r="M68" s="271">
        <f>RANK(M67,$E67:$Y67)</f>
        <v>3</v>
      </c>
      <c r="N68" s="268"/>
      <c r="O68" s="268"/>
      <c r="P68" s="268"/>
      <c r="Q68" s="271">
        <f>RANK(Q67,$E67:$Y67)</f>
        <v>5</v>
      </c>
      <c r="R68" s="268"/>
      <c r="S68" s="268"/>
      <c r="T68" s="268"/>
      <c r="U68" s="271">
        <f>RANK(U67,$E67:$Y67)</f>
        <v>6</v>
      </c>
      <c r="V68" s="268"/>
      <c r="W68" s="268"/>
      <c r="X68" s="268"/>
      <c r="Y68" s="271">
        <f>RANK(Y67,$E67:$Y67)</f>
        <v>4</v>
      </c>
      <c r="Z68" s="268"/>
      <c r="AA68" s="268"/>
      <c r="AB68" s="274"/>
      <c r="AC68" s="144"/>
      <c r="AD68" s="144"/>
      <c r="AE68" s="145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</row>
    <row r="69" spans="2:48" x14ac:dyDescent="0.2">
      <c r="B69" s="85"/>
      <c r="C69" s="86"/>
      <c r="D69" s="322"/>
      <c r="E69" s="87"/>
      <c r="F69" s="86"/>
      <c r="G69" s="86"/>
      <c r="H69" s="86"/>
      <c r="I69" s="87"/>
      <c r="J69" s="86"/>
      <c r="K69" s="86"/>
      <c r="L69" s="86"/>
      <c r="M69" s="87"/>
      <c r="N69" s="86"/>
      <c r="O69" s="86"/>
      <c r="P69" s="86"/>
      <c r="Q69" s="87"/>
      <c r="R69" s="86"/>
      <c r="S69" s="86"/>
      <c r="T69" s="86"/>
      <c r="U69" s="87"/>
      <c r="V69" s="86"/>
      <c r="W69" s="86"/>
      <c r="X69" s="86"/>
      <c r="Y69" s="87"/>
      <c r="Z69" s="86"/>
      <c r="AA69" s="86"/>
      <c r="AB69" s="86"/>
      <c r="AC69" s="119"/>
      <c r="AD69" s="119"/>
      <c r="AE69" s="121" t="s">
        <v>68</v>
      </c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2:48" ht="20.100000000000001" customHeight="1" x14ac:dyDescent="0.2">
      <c r="B70" s="85"/>
      <c r="C70" s="96" t="s">
        <v>65</v>
      </c>
      <c r="D70" s="326"/>
      <c r="E70" s="97">
        <v>1</v>
      </c>
      <c r="F70" s="98">
        <f t="shared" ref="F70:F75" si="59">COUNTIF(F$13:F$62,$E70)</f>
        <v>16</v>
      </c>
      <c r="G70" s="99"/>
      <c r="H70" s="99"/>
      <c r="I70" s="100"/>
      <c r="J70" s="101">
        <f>COUNTIF(J$13:J$62,$E70)</f>
        <v>16</v>
      </c>
      <c r="K70" s="99"/>
      <c r="L70" s="99"/>
      <c r="M70" s="100"/>
      <c r="N70" s="101">
        <f>COUNTIF(N$13:N$62,$E70)</f>
        <v>10</v>
      </c>
      <c r="O70" s="99"/>
      <c r="P70" s="99"/>
      <c r="Q70" s="100"/>
      <c r="R70" s="101">
        <f>COUNTIF(R$13:R$62,$E70)</f>
        <v>5</v>
      </c>
      <c r="S70" s="99"/>
      <c r="T70" s="99"/>
      <c r="U70" s="100"/>
      <c r="V70" s="101">
        <f>COUNTIF(V$13:V$62,$E70)</f>
        <v>1</v>
      </c>
      <c r="W70" s="99"/>
      <c r="X70" s="99"/>
      <c r="Y70" s="100"/>
      <c r="Z70" s="101">
        <f>COUNTIF(Z$13:Z$62,$E70)</f>
        <v>2</v>
      </c>
      <c r="AA70" s="99"/>
      <c r="AB70" s="102"/>
      <c r="AC70" s="119"/>
      <c r="AD70" s="119"/>
      <c r="AE70" s="121">
        <f>SUM(F70:AD70)</f>
        <v>50</v>
      </c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2:48" ht="20.100000000000001" customHeight="1" x14ac:dyDescent="0.2">
      <c r="B71" s="85"/>
      <c r="C71" s="96" t="s">
        <v>65</v>
      </c>
      <c r="D71" s="326"/>
      <c r="E71" s="97">
        <v>2</v>
      </c>
      <c r="F71" s="98">
        <f t="shared" si="59"/>
        <v>13</v>
      </c>
      <c r="G71" s="99"/>
      <c r="H71" s="99"/>
      <c r="I71" s="100"/>
      <c r="J71" s="101">
        <f t="shared" ref="J71:J75" si="60">COUNTIF(J$13:J$62,$E71)</f>
        <v>13</v>
      </c>
      <c r="K71" s="99"/>
      <c r="L71" s="99"/>
      <c r="M71" s="100"/>
      <c r="N71" s="101">
        <f t="shared" ref="N71:N75" si="61">COUNTIF(N$13:N$62,$E71)</f>
        <v>11</v>
      </c>
      <c r="O71" s="99"/>
      <c r="P71" s="99"/>
      <c r="Q71" s="100"/>
      <c r="R71" s="101">
        <f t="shared" ref="R71:R75" si="62">COUNTIF(R$13:R$62,$E71)</f>
        <v>3</v>
      </c>
      <c r="S71" s="99"/>
      <c r="T71" s="99"/>
      <c r="U71" s="100"/>
      <c r="V71" s="101">
        <f t="shared" ref="V71:V75" si="63">COUNTIF(V$13:V$62,$E71)</f>
        <v>5</v>
      </c>
      <c r="W71" s="99"/>
      <c r="X71" s="99"/>
      <c r="Y71" s="100"/>
      <c r="Z71" s="101">
        <f t="shared" ref="Z71:Z75" si="64">COUNTIF(Z$13:Z$62,$E71)</f>
        <v>5</v>
      </c>
      <c r="AA71" s="99"/>
      <c r="AB71" s="102"/>
      <c r="AC71" s="119"/>
      <c r="AD71" s="119"/>
      <c r="AE71" s="121">
        <f t="shared" ref="AE71:AE76" si="65">SUM(F71:AD71)</f>
        <v>50</v>
      </c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2:48" ht="20.100000000000001" customHeight="1" x14ac:dyDescent="0.2">
      <c r="B72" s="85"/>
      <c r="C72" s="96" t="s">
        <v>65</v>
      </c>
      <c r="D72" s="326"/>
      <c r="E72" s="97">
        <v>3</v>
      </c>
      <c r="F72" s="98">
        <f t="shared" si="59"/>
        <v>6</v>
      </c>
      <c r="G72" s="99"/>
      <c r="H72" s="99"/>
      <c r="I72" s="100"/>
      <c r="J72" s="101">
        <f t="shared" si="60"/>
        <v>6</v>
      </c>
      <c r="K72" s="99"/>
      <c r="L72" s="99"/>
      <c r="M72" s="100"/>
      <c r="N72" s="101">
        <f t="shared" si="61"/>
        <v>6</v>
      </c>
      <c r="O72" s="99"/>
      <c r="P72" s="99"/>
      <c r="Q72" s="100"/>
      <c r="R72" s="101">
        <f t="shared" si="62"/>
        <v>10</v>
      </c>
      <c r="S72" s="99"/>
      <c r="T72" s="99"/>
      <c r="U72" s="100"/>
      <c r="V72" s="101">
        <f t="shared" si="63"/>
        <v>9</v>
      </c>
      <c r="W72" s="99"/>
      <c r="X72" s="99"/>
      <c r="Y72" s="100"/>
      <c r="Z72" s="101">
        <f t="shared" si="64"/>
        <v>13</v>
      </c>
      <c r="AA72" s="99"/>
      <c r="AB72" s="102"/>
      <c r="AC72" s="119"/>
      <c r="AD72" s="119"/>
      <c r="AE72" s="121">
        <f t="shared" si="65"/>
        <v>50</v>
      </c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2:48" ht="20.100000000000001" customHeight="1" x14ac:dyDescent="0.2">
      <c r="B73" s="85"/>
      <c r="C73" s="96" t="s">
        <v>65</v>
      </c>
      <c r="D73" s="326"/>
      <c r="E73" s="97">
        <v>4</v>
      </c>
      <c r="F73" s="98">
        <f t="shared" si="59"/>
        <v>7</v>
      </c>
      <c r="G73" s="99"/>
      <c r="H73" s="99"/>
      <c r="I73" s="100"/>
      <c r="J73" s="101">
        <f t="shared" si="60"/>
        <v>5</v>
      </c>
      <c r="K73" s="99"/>
      <c r="L73" s="99"/>
      <c r="M73" s="100"/>
      <c r="N73" s="101">
        <f t="shared" si="61"/>
        <v>9</v>
      </c>
      <c r="O73" s="99"/>
      <c r="P73" s="99"/>
      <c r="Q73" s="100"/>
      <c r="R73" s="101">
        <f t="shared" si="62"/>
        <v>9</v>
      </c>
      <c r="S73" s="99"/>
      <c r="T73" s="99"/>
      <c r="U73" s="100"/>
      <c r="V73" s="101">
        <f t="shared" si="63"/>
        <v>10</v>
      </c>
      <c r="W73" s="99"/>
      <c r="X73" s="99"/>
      <c r="Y73" s="100"/>
      <c r="Z73" s="101">
        <f t="shared" si="64"/>
        <v>10</v>
      </c>
      <c r="AA73" s="99"/>
      <c r="AB73" s="102"/>
      <c r="AC73" s="119"/>
      <c r="AD73" s="119"/>
      <c r="AE73" s="121">
        <f t="shared" si="65"/>
        <v>50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2:48" ht="20.100000000000001" customHeight="1" x14ac:dyDescent="0.2">
      <c r="B74" s="85"/>
      <c r="C74" s="96" t="s">
        <v>65</v>
      </c>
      <c r="D74" s="326"/>
      <c r="E74" s="97">
        <v>5</v>
      </c>
      <c r="F74" s="98">
        <f t="shared" si="59"/>
        <v>2</v>
      </c>
      <c r="G74" s="99"/>
      <c r="H74" s="99"/>
      <c r="I74" s="100"/>
      <c r="J74" s="101">
        <f t="shared" si="60"/>
        <v>6</v>
      </c>
      <c r="K74" s="99"/>
      <c r="L74" s="99"/>
      <c r="M74" s="100"/>
      <c r="N74" s="101">
        <f t="shared" si="61"/>
        <v>7</v>
      </c>
      <c r="O74" s="99"/>
      <c r="P74" s="99"/>
      <c r="Q74" s="100"/>
      <c r="R74" s="101">
        <f t="shared" si="62"/>
        <v>6</v>
      </c>
      <c r="S74" s="99"/>
      <c r="T74" s="99"/>
      <c r="U74" s="100"/>
      <c r="V74" s="101">
        <f t="shared" si="63"/>
        <v>12</v>
      </c>
      <c r="W74" s="99"/>
      <c r="X74" s="99"/>
      <c r="Y74" s="100"/>
      <c r="Z74" s="101">
        <f t="shared" si="64"/>
        <v>13</v>
      </c>
      <c r="AA74" s="99"/>
      <c r="AB74" s="102"/>
      <c r="AC74" s="119"/>
      <c r="AD74" s="119"/>
      <c r="AE74" s="121">
        <f t="shared" si="65"/>
        <v>46</v>
      </c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2:48" ht="20.100000000000001" customHeight="1" x14ac:dyDescent="0.2">
      <c r="B75" s="85"/>
      <c r="C75" s="96" t="s">
        <v>65</v>
      </c>
      <c r="D75" s="326"/>
      <c r="E75" s="97">
        <v>6</v>
      </c>
      <c r="F75" s="98">
        <f t="shared" si="59"/>
        <v>2</v>
      </c>
      <c r="G75" s="99"/>
      <c r="H75" s="99"/>
      <c r="I75" s="100"/>
      <c r="J75" s="101">
        <f t="shared" si="60"/>
        <v>3</v>
      </c>
      <c r="K75" s="99"/>
      <c r="L75" s="99"/>
      <c r="M75" s="100"/>
      <c r="N75" s="101">
        <f t="shared" si="61"/>
        <v>4</v>
      </c>
      <c r="O75" s="99"/>
      <c r="P75" s="99"/>
      <c r="Q75" s="100"/>
      <c r="R75" s="101">
        <f t="shared" si="62"/>
        <v>15</v>
      </c>
      <c r="S75" s="99"/>
      <c r="T75" s="99"/>
      <c r="U75" s="100"/>
      <c r="V75" s="101">
        <f t="shared" si="63"/>
        <v>8</v>
      </c>
      <c r="W75" s="99"/>
      <c r="X75" s="99"/>
      <c r="Y75" s="100"/>
      <c r="Z75" s="101">
        <f t="shared" si="64"/>
        <v>5</v>
      </c>
      <c r="AA75" s="99"/>
      <c r="AB75" s="102"/>
      <c r="AC75" s="119"/>
      <c r="AD75" s="119"/>
      <c r="AE75" s="121">
        <f t="shared" si="65"/>
        <v>37</v>
      </c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2:48" ht="20.100000000000001" customHeight="1" x14ac:dyDescent="0.2">
      <c r="B76" s="85"/>
      <c r="C76" s="96" t="s">
        <v>66</v>
      </c>
      <c r="D76" s="326"/>
      <c r="E76" s="97" t="s">
        <v>12</v>
      </c>
      <c r="F76" s="98">
        <f>COUNTIF(E$13:E$62,$E76)</f>
        <v>4</v>
      </c>
      <c r="G76" s="99"/>
      <c r="H76" s="99"/>
      <c r="I76" s="100"/>
      <c r="J76" s="101">
        <f>COUNTIF(I$13:I$62,$E76)</f>
        <v>1</v>
      </c>
      <c r="K76" s="99"/>
      <c r="L76" s="99"/>
      <c r="M76" s="100"/>
      <c r="N76" s="101">
        <f>COUNTIF(M$13:M$62,$E76)</f>
        <v>3</v>
      </c>
      <c r="O76" s="99"/>
      <c r="P76" s="99"/>
      <c r="Q76" s="100"/>
      <c r="R76" s="101">
        <f>COUNTIF(Q$13:Q$62,$E76)</f>
        <v>2</v>
      </c>
      <c r="S76" s="99"/>
      <c r="T76" s="99"/>
      <c r="U76" s="100"/>
      <c r="V76" s="101">
        <f>COUNTIF(U$13:U$62,$E76)</f>
        <v>4</v>
      </c>
      <c r="W76" s="99"/>
      <c r="X76" s="99"/>
      <c r="Y76" s="100"/>
      <c r="Z76" s="101">
        <f>COUNTIF(Y$13:Y$62,$E76)</f>
        <v>2</v>
      </c>
      <c r="AA76" s="99"/>
      <c r="AB76" s="102"/>
      <c r="AC76" s="119"/>
      <c r="AD76" s="119"/>
      <c r="AE76" s="121">
        <f t="shared" si="65"/>
        <v>16</v>
      </c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2:48" ht="15" customHeight="1" x14ac:dyDescent="0.2">
      <c r="B77" s="85"/>
      <c r="C77" s="103"/>
      <c r="D77" s="327"/>
      <c r="E77" s="103"/>
      <c r="F77" s="104"/>
      <c r="G77" s="104"/>
      <c r="H77" s="104"/>
      <c r="I77" s="105"/>
      <c r="J77" s="104"/>
      <c r="K77" s="104"/>
      <c r="L77" s="104"/>
      <c r="M77" s="105"/>
      <c r="N77" s="104"/>
      <c r="O77" s="104"/>
      <c r="P77" s="104"/>
      <c r="Q77" s="105"/>
      <c r="R77" s="104"/>
      <c r="S77" s="104"/>
      <c r="T77" s="104"/>
      <c r="U77" s="105"/>
      <c r="V77" s="104"/>
      <c r="W77" s="104"/>
      <c r="X77" s="104"/>
      <c r="Y77" s="105"/>
      <c r="Z77" s="104"/>
      <c r="AA77" s="104"/>
      <c r="AB77" s="104"/>
      <c r="AC77" s="119"/>
      <c r="AD77" s="119"/>
      <c r="AE77" s="123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2:48" ht="20.100000000000001" customHeight="1" x14ac:dyDescent="0.2">
      <c r="B78" s="85"/>
      <c r="C78" s="106" t="s">
        <v>55</v>
      </c>
      <c r="D78" s="326"/>
      <c r="E78" s="107" t="s">
        <v>11</v>
      </c>
      <c r="F78" s="108">
        <f>COUNTIF(E$13:E$62,$E78)</f>
        <v>0</v>
      </c>
      <c r="G78" s="109"/>
      <c r="H78" s="109"/>
      <c r="I78" s="110"/>
      <c r="J78" s="108">
        <f>COUNTIF(I$13:I$62,$E78)</f>
        <v>0</v>
      </c>
      <c r="K78" s="109"/>
      <c r="L78" s="109"/>
      <c r="M78" s="110"/>
      <c r="N78" s="108">
        <f>COUNTIF(M$13:M$62,$E78)</f>
        <v>0</v>
      </c>
      <c r="O78" s="109"/>
      <c r="P78" s="109"/>
      <c r="Q78" s="110"/>
      <c r="R78" s="108">
        <f>COUNTIF(Q$13:Q$62,$E78)</f>
        <v>0</v>
      </c>
      <c r="S78" s="109"/>
      <c r="T78" s="109"/>
      <c r="U78" s="110"/>
      <c r="V78" s="108">
        <f>COUNTIF(U$13:U$62,$E78)</f>
        <v>1</v>
      </c>
      <c r="W78" s="109"/>
      <c r="X78" s="109"/>
      <c r="Y78" s="110"/>
      <c r="Z78" s="108">
        <f>COUNTIF(Y$13:Y$62,$E78)</f>
        <v>0</v>
      </c>
      <c r="AA78" s="109"/>
      <c r="AB78" s="111"/>
      <c r="AC78" s="119"/>
      <c r="AD78" s="119"/>
      <c r="AE78" s="121">
        <f>SUM(F78:AD78)</f>
        <v>1</v>
      </c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2:48" ht="20.100000000000001" customHeight="1" x14ac:dyDescent="0.2">
      <c r="B79" s="85"/>
      <c r="C79" s="112" t="s">
        <v>55</v>
      </c>
      <c r="D79" s="326"/>
      <c r="E79" s="113" t="s">
        <v>13</v>
      </c>
      <c r="F79" s="114">
        <f>SUM(F70:F76)</f>
        <v>50</v>
      </c>
      <c r="G79" s="115"/>
      <c r="H79" s="115"/>
      <c r="I79" s="116"/>
      <c r="J79" s="114">
        <f>SUM(J70:J76)</f>
        <v>50</v>
      </c>
      <c r="K79" s="115"/>
      <c r="L79" s="115"/>
      <c r="M79" s="116"/>
      <c r="N79" s="114">
        <f>SUM(N70:N76)</f>
        <v>50</v>
      </c>
      <c r="O79" s="115"/>
      <c r="P79" s="115"/>
      <c r="Q79" s="116"/>
      <c r="R79" s="114">
        <f>SUM(R70:R76)</f>
        <v>50</v>
      </c>
      <c r="S79" s="115"/>
      <c r="T79" s="115"/>
      <c r="U79" s="116"/>
      <c r="V79" s="114">
        <f>SUM(V70:V76)</f>
        <v>49</v>
      </c>
      <c r="W79" s="115"/>
      <c r="X79" s="115"/>
      <c r="Y79" s="116"/>
      <c r="Z79" s="114">
        <f>SUM(Z70:Z76)</f>
        <v>50</v>
      </c>
      <c r="AA79" s="229"/>
      <c r="AB79" s="230"/>
      <c r="AC79" s="231" t="s">
        <v>67</v>
      </c>
      <c r="AD79" s="232"/>
      <c r="AE79" s="121">
        <f>SUM(F79:AD79)</f>
        <v>299</v>
      </c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2:48" ht="20.100000000000001" customHeight="1" x14ac:dyDescent="0.2">
      <c r="B80" s="85"/>
      <c r="C80" s="86"/>
      <c r="D80" s="322"/>
      <c r="E80" s="87"/>
      <c r="F80" s="91"/>
      <c r="G80" s="91"/>
      <c r="H80" s="91"/>
      <c r="I80" s="94"/>
      <c r="J80" s="91"/>
      <c r="K80" s="91"/>
      <c r="L80" s="91"/>
      <c r="M80" s="94"/>
      <c r="N80" s="91"/>
      <c r="O80" s="91"/>
      <c r="P80" s="91"/>
      <c r="Q80" s="94"/>
      <c r="R80" s="91"/>
      <c r="S80" s="91"/>
      <c r="T80" s="91"/>
      <c r="U80" s="94"/>
      <c r="V80" s="91"/>
      <c r="W80" s="91"/>
      <c r="X80" s="91"/>
      <c r="Y80" s="94"/>
      <c r="Z80" s="91"/>
      <c r="AA80" s="91"/>
      <c r="AB80" s="91"/>
      <c r="AC80" s="119"/>
      <c r="AD80" s="119"/>
      <c r="AE80" s="123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2:48" ht="20.100000000000001" customHeight="1" x14ac:dyDescent="0.2">
      <c r="B81" s="85"/>
      <c r="C81" s="86"/>
      <c r="D81" s="322"/>
      <c r="E81" s="87"/>
      <c r="F81" s="120">
        <f>SUM(F70:F78)</f>
        <v>50</v>
      </c>
      <c r="G81" s="120"/>
      <c r="H81" s="120"/>
      <c r="I81" s="124"/>
      <c r="J81" s="120">
        <f>SUM(J70:J78)</f>
        <v>50</v>
      </c>
      <c r="K81" s="120"/>
      <c r="L81" s="120"/>
      <c r="M81" s="124"/>
      <c r="N81" s="120">
        <f>SUM(N70:N78)</f>
        <v>50</v>
      </c>
      <c r="O81" s="120"/>
      <c r="P81" s="120"/>
      <c r="Q81" s="124"/>
      <c r="R81" s="120">
        <f>SUM(R70:R78)</f>
        <v>50</v>
      </c>
      <c r="S81" s="120"/>
      <c r="T81" s="120"/>
      <c r="U81" s="124"/>
      <c r="V81" s="120">
        <f>SUM(V70:V78)</f>
        <v>50</v>
      </c>
      <c r="W81" s="120"/>
      <c r="X81" s="120"/>
      <c r="Y81" s="124"/>
      <c r="Z81" s="120">
        <f>SUM(Z70:Z78)</f>
        <v>50</v>
      </c>
      <c r="AA81" s="91"/>
      <c r="AB81" s="91"/>
      <c r="AC81" s="119"/>
      <c r="AD81" s="119" t="s">
        <v>55</v>
      </c>
      <c r="AE81" s="121">
        <f>SUM(AE70:AE78)</f>
        <v>300</v>
      </c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2:48" ht="20.100000000000001" customHeight="1" x14ac:dyDescent="0.2">
      <c r="B82" s="85"/>
      <c r="C82" s="86"/>
      <c r="D82" s="322"/>
      <c r="E82" s="87"/>
      <c r="F82" s="86"/>
      <c r="G82" s="86"/>
      <c r="H82" s="86"/>
      <c r="I82" s="87"/>
      <c r="J82" s="86"/>
      <c r="K82" s="86"/>
      <c r="L82" s="86"/>
      <c r="M82" s="87"/>
      <c r="N82" s="86"/>
      <c r="O82" s="86"/>
      <c r="P82" s="86"/>
      <c r="Q82" s="87"/>
      <c r="R82" s="86"/>
      <c r="S82" s="86"/>
      <c r="T82" s="86"/>
      <c r="U82" s="87"/>
      <c r="V82" s="86"/>
      <c r="W82" s="86"/>
      <c r="X82" s="86"/>
      <c r="Y82" s="87"/>
      <c r="Z82" s="86"/>
      <c r="AA82" s="86"/>
      <c r="AB82" s="86"/>
      <c r="AC82" s="119"/>
      <c r="AD82" s="119" t="s">
        <v>69</v>
      </c>
      <c r="AE82" s="121">
        <f>AE81/$C$3</f>
        <v>50</v>
      </c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2:48" ht="20.100000000000001" customHeight="1" thickBot="1" x14ac:dyDescent="0.25">
      <c r="B83" s="88"/>
      <c r="C83" s="89"/>
      <c r="D83" s="322"/>
      <c r="E83" s="90"/>
      <c r="F83" s="89"/>
      <c r="G83" s="89"/>
      <c r="H83" s="89"/>
      <c r="I83" s="90"/>
      <c r="J83" s="89"/>
      <c r="K83" s="89"/>
      <c r="L83" s="89"/>
      <c r="M83" s="90"/>
      <c r="N83" s="89"/>
      <c r="O83" s="89"/>
      <c r="P83" s="89"/>
      <c r="Q83" s="90"/>
      <c r="R83" s="89"/>
      <c r="S83" s="89"/>
      <c r="T83" s="89"/>
      <c r="U83" s="90"/>
      <c r="V83" s="89"/>
      <c r="W83" s="89"/>
      <c r="X83" s="89"/>
      <c r="Y83" s="90"/>
      <c r="Z83" s="89"/>
      <c r="AA83" s="89"/>
      <c r="AB83" s="89"/>
      <c r="AC83" s="89"/>
      <c r="AD83" s="89"/>
      <c r="AE83" s="95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2:48" ht="13.5" thickBot="1" x14ac:dyDescent="0.25">
      <c r="B84" s="9"/>
      <c r="C84" s="9"/>
      <c r="D84" s="321"/>
      <c r="E84" s="12"/>
      <c r="F84" s="9"/>
      <c r="G84" s="9"/>
      <c r="H84" s="9"/>
      <c r="I84" s="12"/>
      <c r="J84" s="9"/>
      <c r="K84" s="9"/>
      <c r="L84" s="9"/>
      <c r="M84" s="12"/>
      <c r="N84" s="9"/>
      <c r="O84" s="9"/>
      <c r="P84" s="9"/>
      <c r="Q84" s="12"/>
      <c r="R84" s="9"/>
      <c r="S84" s="9"/>
      <c r="T84" s="9"/>
      <c r="U84" s="12"/>
      <c r="V84" s="9"/>
      <c r="W84" s="9"/>
      <c r="X84" s="9"/>
      <c r="Y84" s="12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2:48" s="14" customFormat="1" ht="21.75" customHeight="1" x14ac:dyDescent="0.2">
      <c r="B85" s="242" t="s">
        <v>41</v>
      </c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4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</row>
    <row r="86" spans="2:48" s="14" customFormat="1" ht="14.25" x14ac:dyDescent="0.2">
      <c r="B86" s="233" t="s">
        <v>103</v>
      </c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5"/>
      <c r="AF86" s="13"/>
      <c r="AG86" s="13"/>
      <c r="AH86" s="13"/>
      <c r="AI86" s="13"/>
      <c r="AJ86" s="13"/>
      <c r="AK86" s="13"/>
    </row>
    <row r="87" spans="2:48" s="14" customFormat="1" ht="14.25" customHeight="1" x14ac:dyDescent="0.2">
      <c r="B87" s="62" t="s">
        <v>47</v>
      </c>
      <c r="C87" s="63"/>
      <c r="D87" s="328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4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2:48" ht="23.25" x14ac:dyDescent="0.35">
      <c r="B88" s="236" t="s">
        <v>104</v>
      </c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8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</row>
    <row r="89" spans="2:48" ht="30.75" customHeight="1" thickBot="1" x14ac:dyDescent="0.25">
      <c r="B89" s="239" t="s">
        <v>105</v>
      </c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1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2:48" x14ac:dyDescent="0.2">
      <c r="B90" s="9"/>
      <c r="C90" s="9"/>
      <c r="D90" s="321"/>
      <c r="E90" s="12"/>
      <c r="F90" s="9"/>
      <c r="G90" s="9"/>
      <c r="H90" s="9"/>
      <c r="I90" s="12"/>
      <c r="J90" s="9"/>
      <c r="K90" s="9"/>
      <c r="L90" s="9"/>
      <c r="M90" s="12"/>
      <c r="N90" s="9"/>
      <c r="O90" s="9"/>
      <c r="P90" s="9"/>
      <c r="Q90" s="12"/>
      <c r="R90" s="9"/>
      <c r="S90" s="9"/>
      <c r="T90" s="9"/>
      <c r="U90" s="12"/>
      <c r="V90" s="9"/>
      <c r="W90" s="9"/>
      <c r="X90" s="9"/>
      <c r="Y90" s="12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</row>
    <row r="91" spans="2:48" x14ac:dyDescent="0.2">
      <c r="B91" s="9"/>
      <c r="C91" s="9"/>
      <c r="D91" s="321"/>
      <c r="E91" s="12"/>
      <c r="F91" s="9"/>
      <c r="G91" s="9"/>
      <c r="H91" s="9"/>
      <c r="I91" s="12"/>
      <c r="J91" s="9"/>
      <c r="K91" s="9"/>
      <c r="L91" s="9"/>
      <c r="M91" s="12"/>
      <c r="N91" s="9"/>
      <c r="O91" s="9"/>
      <c r="P91" s="9"/>
      <c r="Q91" s="12"/>
      <c r="R91" s="9"/>
      <c r="S91" s="9"/>
      <c r="T91" s="9"/>
      <c r="U91" s="12"/>
      <c r="V91" s="9"/>
      <c r="W91" s="9"/>
      <c r="X91" s="9"/>
      <c r="Y91" s="12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 spans="2:48" x14ac:dyDescent="0.2">
      <c r="B92" s="9"/>
      <c r="C92" s="9"/>
      <c r="D92" s="321"/>
      <c r="E92" s="12"/>
      <c r="F92" s="9"/>
      <c r="G92" s="9"/>
      <c r="H92" s="9"/>
      <c r="I92" s="12"/>
      <c r="J92" s="9"/>
      <c r="K92" s="9"/>
      <c r="L92" s="9"/>
      <c r="M92" s="12"/>
      <c r="N92" s="9"/>
      <c r="O92" s="9"/>
      <c r="P92" s="9"/>
      <c r="Q92" s="12"/>
      <c r="R92" s="9"/>
      <c r="S92" s="9"/>
      <c r="T92" s="9"/>
      <c r="U92" s="12"/>
      <c r="V92" s="9"/>
      <c r="W92" s="9"/>
      <c r="X92" s="9"/>
      <c r="Y92" s="12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</row>
    <row r="93" spans="2:48" x14ac:dyDescent="0.2">
      <c r="B93" s="9"/>
      <c r="C93" s="9"/>
      <c r="D93" s="321"/>
      <c r="E93" s="12"/>
      <c r="F93" s="9"/>
      <c r="G93" s="9"/>
      <c r="H93" s="9"/>
      <c r="I93" s="12"/>
      <c r="J93" s="9"/>
      <c r="K93" s="9"/>
      <c r="L93" s="9"/>
      <c r="M93" s="12"/>
      <c r="N93" s="9"/>
      <c r="O93" s="9"/>
      <c r="P93" s="9"/>
      <c r="Q93" s="12"/>
      <c r="R93" s="9"/>
      <c r="S93" s="9"/>
      <c r="T93" s="9"/>
      <c r="U93" s="12"/>
      <c r="V93" s="9"/>
      <c r="W93" s="9"/>
      <c r="X93" s="9"/>
      <c r="Y93" s="12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</row>
    <row r="94" spans="2:48" x14ac:dyDescent="0.2">
      <c r="B94" s="9"/>
      <c r="C94" s="9"/>
      <c r="D94" s="321"/>
      <c r="E94" s="12"/>
      <c r="F94" s="9"/>
      <c r="G94" s="9"/>
      <c r="H94" s="9"/>
      <c r="I94" s="12"/>
      <c r="J94" s="9"/>
      <c r="K94" s="9"/>
      <c r="L94" s="9"/>
      <c r="M94" s="12"/>
      <c r="N94" s="9"/>
      <c r="O94" s="9"/>
      <c r="P94" s="9"/>
      <c r="Q94" s="12"/>
      <c r="R94" s="9"/>
      <c r="S94" s="9"/>
      <c r="T94" s="9"/>
      <c r="U94" s="12"/>
      <c r="V94" s="9"/>
      <c r="W94" s="9"/>
      <c r="X94" s="9"/>
      <c r="Y94" s="12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</row>
    <row r="95" spans="2:48" x14ac:dyDescent="0.2">
      <c r="B95" s="9"/>
      <c r="C95" s="9"/>
      <c r="D95" s="321"/>
      <c r="E95" s="12"/>
      <c r="F95" s="9"/>
      <c r="G95" s="9"/>
      <c r="H95" s="9"/>
      <c r="I95" s="12"/>
      <c r="J95" s="9"/>
      <c r="K95" s="9"/>
      <c r="L95" s="9"/>
      <c r="M95" s="12"/>
      <c r="N95" s="9"/>
      <c r="O95" s="9"/>
      <c r="P95" s="9"/>
      <c r="Q95" s="12"/>
      <c r="R95" s="9"/>
      <c r="S95" s="9"/>
      <c r="T95" s="9"/>
      <c r="U95" s="12"/>
      <c r="V95" s="9"/>
      <c r="W95" s="9"/>
      <c r="X95" s="9"/>
      <c r="Y95" s="12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</sheetData>
  <customSheetViews>
    <customSheetView guid="{824389BB-46E7-4F78-9985-C8DE698AD3F1}" scale="75" showPageBreaks="1" fitToPage="1" printArea="1">
      <pane ySplit="14" topLeftCell="A15" activePane="bottomLeft" state="frozen"/>
      <selection pane="bottomLeft" activeCell="B2" sqref="B2 B8 D10:E12 H10:I12 L10:M12 P10:Q12 T10:U12 X10:Y12 AE10:AJ12 C13:Z13 AC14 D16:F65 H16:J65 L16:N65 P16:R65 T16:V65 X16:AC65 AE16:AJ65 AM16:AR65 AT47:AT48 C68:Z68 AC69 AA71 AC71 D71:D72 H71:H72 L71:L72 P71:P72 T71:T72 X71:X72 D74:D80 H74:H80 L74:L80 P74:P80 T74:T80 X74:X80 AC74:AC80 AC82 D82:D83 H82:H83 L82:L83 P82:P83 T82:T83 X82:X83 D85 H85 L85 P85 T85 X85 AC85:AC86"/>
      <pageMargins left="0.78749999999999998" right="0.78749999999999998" top="1.0249999999999999" bottom="1.0249999999999999" header="0.78749999999999998" footer="0.78749999999999998"/>
      <pageSetup paperSize="9" scale="56" fitToHeight="2" orientation="landscape" useFirstPageNumber="1" horizontalDpi="300" verticalDpi="300" r:id="rId1"/>
      <headerFooter alignWithMargins="0">
        <oddHeader>&amp;C&amp;A</oddHeader>
        <oddFooter>&amp;CPage &amp;P of &amp;N</oddFooter>
      </headerFooter>
    </customSheetView>
  </customSheetViews>
  <mergeCells count="48">
    <mergeCell ref="Y67:AB67"/>
    <mergeCell ref="Y68:AB68"/>
    <mergeCell ref="AC10:AD11"/>
    <mergeCell ref="AE10:AE11"/>
    <mergeCell ref="M67:P67"/>
    <mergeCell ref="M68:P68"/>
    <mergeCell ref="Q67:T67"/>
    <mergeCell ref="Q68:T68"/>
    <mergeCell ref="U67:X67"/>
    <mergeCell ref="U68:X68"/>
    <mergeCell ref="M66:P66"/>
    <mergeCell ref="Q66:T66"/>
    <mergeCell ref="M65:P65"/>
    <mergeCell ref="Q65:T65"/>
    <mergeCell ref="E68:H68"/>
    <mergeCell ref="I67:L67"/>
    <mergeCell ref="I68:L68"/>
    <mergeCell ref="E66:H66"/>
    <mergeCell ref="I66:L66"/>
    <mergeCell ref="E5:H5"/>
    <mergeCell ref="Q5:T5"/>
    <mergeCell ref="U5:X5"/>
    <mergeCell ref="C65:C66"/>
    <mergeCell ref="E67:H67"/>
    <mergeCell ref="E65:H65"/>
    <mergeCell ref="I65:L65"/>
    <mergeCell ref="Y5:AB5"/>
    <mergeCell ref="AB2:AE2"/>
    <mergeCell ref="Z2:AA2"/>
    <mergeCell ref="Y65:AB65"/>
    <mergeCell ref="U66:X66"/>
    <mergeCell ref="Y66:AB66"/>
    <mergeCell ref="U65:X65"/>
    <mergeCell ref="U4:X4"/>
    <mergeCell ref="Y4:AB4"/>
    <mergeCell ref="E2:X2"/>
    <mergeCell ref="E4:H4"/>
    <mergeCell ref="I4:L4"/>
    <mergeCell ref="M4:P4"/>
    <mergeCell ref="Q4:T4"/>
    <mergeCell ref="M5:P5"/>
    <mergeCell ref="I5:L5"/>
    <mergeCell ref="AA79:AB79"/>
    <mergeCell ref="AC79:AD79"/>
    <mergeCell ref="B86:AE86"/>
    <mergeCell ref="B88:AE88"/>
    <mergeCell ref="B89:AE89"/>
    <mergeCell ref="B85:AE85"/>
  </mergeCells>
  <phoneticPr fontId="2" type="noConversion"/>
  <conditionalFormatting sqref="F79 J79 N79 R79 V79 Z79">
    <cfRule type="cellIs" dxfId="9" priority="19" stopIfTrue="1" operator="lessThan">
      <formula>15</formula>
    </cfRule>
  </conditionalFormatting>
  <conditionalFormatting sqref="H13:H62 L13:L62 P13:P62 T13:T62 X13:X62 AB13:AB62">
    <cfRule type="cellIs" dxfId="8" priority="20" stopIfTrue="1" operator="equal">
      <formula>"ok"</formula>
    </cfRule>
    <cfRule type="cellIs" dxfId="7" priority="21" stopIfTrue="1" operator="equal">
      <formula>"err"</formula>
    </cfRule>
  </conditionalFormatting>
  <conditionalFormatting sqref="AE67">
    <cfRule type="cellIs" dxfId="6" priority="22" stopIfTrue="1" operator="equal">
      <formula>#REF!</formula>
    </cfRule>
    <cfRule type="cellIs" dxfId="5" priority="23" stopIfTrue="1" operator="notEqual">
      <formula>#REF!</formula>
    </cfRule>
  </conditionalFormatting>
  <conditionalFormatting sqref="E68 I68 M68 Q68 U68 Y68">
    <cfRule type="cellIs" dxfId="4" priority="16" stopIfTrue="1" operator="equal">
      <formula>3</formula>
    </cfRule>
    <cfRule type="cellIs" dxfId="3" priority="17" stopIfTrue="1" operator="equal">
      <formula>2</formula>
    </cfRule>
    <cfRule type="cellIs" dxfId="2" priority="18" stopIfTrue="1" operator="equal">
      <formula>1</formula>
    </cfRule>
  </conditionalFormatting>
  <conditionalFormatting sqref="AE13:AE62">
    <cfRule type="cellIs" dxfId="1" priority="26" stopIfTrue="1" operator="equal">
      <formula>$AE$10</formula>
    </cfRule>
    <cfRule type="cellIs" dxfId="0" priority="27" stopIfTrue="1" operator="notEqual">
      <formula>0</formula>
    </cfRule>
  </conditionalFormatting>
  <pageMargins left="0.70866141732283472" right="0.70866141732283472" top="0.94488188976377963" bottom="0.74803149606299213" header="0.31496062992125984" footer="0.31496062992125984"/>
  <pageSetup paperSize="9" scale="58" fitToHeight="2" orientation="landscape" cellComments="atEnd" useFirstPageNumber="1" r:id="rId2"/>
  <headerFooter alignWithMargins="0">
    <oddHeader>&amp;C&amp;A</oddHeader>
    <oddFooter>&amp;CPage &amp;P of &amp;N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topLeftCell="C1" zoomScaleNormal="100" workbookViewId="0">
      <pane ySplit="12" topLeftCell="A64" activePane="bottomLeft" state="frozen"/>
      <selection pane="bottomLeft" activeCell="K62" sqref="K62"/>
    </sheetView>
  </sheetViews>
  <sheetFormatPr defaultColWidth="9.28515625" defaultRowHeight="12.75" x14ac:dyDescent="0.2"/>
  <cols>
    <col min="1" max="1" width="2" style="9" customWidth="1"/>
    <col min="2" max="2" width="8.42578125" style="9" customWidth="1"/>
    <col min="3" max="3" width="36.85546875" style="9" bestFit="1" customWidth="1"/>
    <col min="4" max="4" width="8.7109375" style="12" customWidth="1"/>
    <col min="5" max="6" width="7.28515625" style="9" customWidth="1"/>
    <col min="7" max="7" width="8.7109375" style="12" customWidth="1"/>
    <col min="8" max="9" width="7.28515625" style="9" customWidth="1"/>
    <col min="10" max="10" width="8.7109375" style="12" customWidth="1"/>
    <col min="11" max="12" width="7.28515625" style="9" customWidth="1"/>
    <col min="13" max="13" width="8.7109375" style="12" customWidth="1"/>
    <col min="14" max="15" width="7.28515625" style="9" customWidth="1"/>
    <col min="16" max="16" width="8.7109375" style="12" customWidth="1"/>
    <col min="17" max="18" width="7.28515625" style="9" customWidth="1"/>
    <col min="19" max="19" width="8.7109375" style="12" customWidth="1"/>
    <col min="20" max="21" width="7.28515625" style="9" customWidth="1"/>
    <col min="22" max="22" width="6.28515625" style="9" customWidth="1"/>
    <col min="23" max="16384" width="9.28515625" style="9"/>
  </cols>
  <sheetData>
    <row r="1" spans="1:22" ht="10.5" customHeight="1" thickBot="1" x14ac:dyDescent="0.25">
      <c r="B1" s="161"/>
      <c r="C1" s="161"/>
      <c r="D1" s="160"/>
      <c r="E1" s="161"/>
      <c r="F1" s="161"/>
      <c r="G1" s="160"/>
      <c r="H1" s="161"/>
      <c r="I1" s="161"/>
      <c r="J1" s="160"/>
      <c r="K1" s="161"/>
      <c r="L1" s="161"/>
      <c r="M1" s="160"/>
      <c r="N1" s="161"/>
      <c r="O1" s="161"/>
      <c r="P1" s="160"/>
      <c r="Q1" s="161"/>
      <c r="R1" s="161"/>
      <c r="S1" s="160"/>
      <c r="T1" s="161"/>
      <c r="U1" s="161"/>
      <c r="V1" s="161"/>
    </row>
    <row r="2" spans="1:22" s="11" customFormat="1" ht="44.25" customHeight="1" thickBot="1" x14ac:dyDescent="0.25">
      <c r="B2" s="176"/>
      <c r="C2" s="191"/>
      <c r="D2" s="305" t="str">
        <f>SCORING!E2</f>
        <v>Simon Watson Memorial Gala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190" t="s">
        <v>49</v>
      </c>
      <c r="T2" s="300">
        <f>SCORING!AB2</f>
        <v>42441</v>
      </c>
      <c r="U2" s="301"/>
      <c r="V2" s="302"/>
    </row>
    <row r="3" spans="1:22" ht="13.5" hidden="1" thickBot="1" x14ac:dyDescent="0.25">
      <c r="B3" s="158"/>
      <c r="C3" s="159"/>
      <c r="D3" s="160"/>
      <c r="E3" s="161"/>
      <c r="F3" s="161"/>
      <c r="G3" s="160"/>
      <c r="H3" s="161"/>
      <c r="I3" s="161"/>
      <c r="J3" s="160"/>
      <c r="K3" s="161"/>
      <c r="L3" s="161"/>
      <c r="M3" s="160"/>
      <c r="N3" s="161"/>
      <c r="O3" s="161"/>
      <c r="P3" s="160"/>
      <c r="Q3" s="161"/>
      <c r="R3" s="161"/>
      <c r="S3" s="160"/>
      <c r="T3" s="162"/>
      <c r="U3" s="162"/>
      <c r="V3" s="163"/>
    </row>
    <row r="4" spans="1:22" ht="15" customHeight="1" thickBot="1" x14ac:dyDescent="0.25">
      <c r="B4" s="169"/>
      <c r="C4" s="170"/>
      <c r="D4" s="261" t="str">
        <f>SCORING!E4</f>
        <v>Lane 1</v>
      </c>
      <c r="E4" s="250"/>
      <c r="F4" s="250"/>
      <c r="G4" s="250" t="str">
        <f>SCORING!I4</f>
        <v>Lane 2</v>
      </c>
      <c r="H4" s="250"/>
      <c r="I4" s="250"/>
      <c r="J4" s="281" t="str">
        <f>SCORING!M4</f>
        <v>Lane 3</v>
      </c>
      <c r="K4" s="282"/>
      <c r="L4" s="283"/>
      <c r="M4" s="281" t="str">
        <f>SCORING!Q4</f>
        <v>Lane 4</v>
      </c>
      <c r="N4" s="282"/>
      <c r="O4" s="283"/>
      <c r="P4" s="281" t="str">
        <f>SCORING!U4</f>
        <v>Lane 5</v>
      </c>
      <c r="Q4" s="282"/>
      <c r="R4" s="283"/>
      <c r="S4" s="281" t="str">
        <f>SCORING!Y4</f>
        <v>Lane 6</v>
      </c>
      <c r="T4" s="282"/>
      <c r="U4" s="284"/>
      <c r="V4" s="165"/>
    </row>
    <row r="5" spans="1:22" s="40" customFormat="1" ht="15" customHeight="1" thickBot="1" x14ac:dyDescent="0.25">
      <c r="B5" s="171"/>
      <c r="C5" s="172"/>
      <c r="D5" s="285" t="str">
        <f>SCORING!E5</f>
        <v>Beachfield</v>
      </c>
      <c r="E5" s="286"/>
      <c r="F5" s="286"/>
      <c r="G5" s="287" t="str">
        <f>SCORING!I5</f>
        <v>Black Lion</v>
      </c>
      <c r="H5" s="287"/>
      <c r="I5" s="287"/>
      <c r="J5" s="288" t="str">
        <f>SCORING!M5</f>
        <v>Larkfield</v>
      </c>
      <c r="K5" s="289"/>
      <c r="L5" s="290"/>
      <c r="M5" s="288" t="str">
        <f>SCORING!Q5</f>
        <v>Sheerness</v>
      </c>
      <c r="N5" s="289"/>
      <c r="O5" s="290"/>
      <c r="P5" s="288" t="str">
        <f>SCORING!U5</f>
        <v>Sittingbourne</v>
      </c>
      <c r="Q5" s="289"/>
      <c r="R5" s="290"/>
      <c r="S5" s="288" t="str">
        <f>SCORING!Y5</f>
        <v>Herne Bay</v>
      </c>
      <c r="T5" s="289"/>
      <c r="U5" s="304"/>
      <c r="V5" s="165"/>
    </row>
    <row r="6" spans="1:22" s="40" customFormat="1" ht="7.5" customHeight="1" thickBot="1" x14ac:dyDescent="0.25">
      <c r="B6" s="171"/>
      <c r="C6" s="172"/>
      <c r="D6" s="177"/>
      <c r="E6" s="194"/>
      <c r="F6" s="194"/>
      <c r="G6" s="178"/>
      <c r="H6" s="179"/>
      <c r="I6" s="179"/>
      <c r="J6" s="178"/>
      <c r="K6" s="179"/>
      <c r="L6" s="179"/>
      <c r="M6" s="178"/>
      <c r="N6" s="179"/>
      <c r="O6" s="179"/>
      <c r="P6" s="178"/>
      <c r="Q6" s="179"/>
      <c r="R6" s="179"/>
      <c r="S6" s="178"/>
      <c r="T6" s="179"/>
      <c r="U6" s="180"/>
      <c r="V6" s="165"/>
    </row>
    <row r="7" spans="1:22" ht="15" customHeight="1" thickBot="1" x14ac:dyDescent="0.3">
      <c r="B7" s="173"/>
      <c r="C7" s="174"/>
      <c r="D7" s="181"/>
      <c r="E7" s="56" t="s">
        <v>51</v>
      </c>
      <c r="F7" s="56" t="s">
        <v>55</v>
      </c>
      <c r="G7" s="55"/>
      <c r="H7" s="51" t="s">
        <v>51</v>
      </c>
      <c r="I7" s="51" t="s">
        <v>55</v>
      </c>
      <c r="J7" s="55"/>
      <c r="K7" s="51" t="s">
        <v>51</v>
      </c>
      <c r="L7" s="51" t="s">
        <v>55</v>
      </c>
      <c r="M7" s="55"/>
      <c r="N7" s="51" t="s">
        <v>51</v>
      </c>
      <c r="O7" s="51" t="s">
        <v>55</v>
      </c>
      <c r="P7" s="55"/>
      <c r="Q7" s="51" t="s">
        <v>51</v>
      </c>
      <c r="R7" s="51" t="s">
        <v>55</v>
      </c>
      <c r="S7" s="55"/>
      <c r="T7" s="51" t="s">
        <v>51</v>
      </c>
      <c r="U7" s="51" t="s">
        <v>55</v>
      </c>
      <c r="V7" s="166"/>
    </row>
    <row r="8" spans="1:22" s="18" customFormat="1" ht="15" customHeight="1" thickBot="1" x14ac:dyDescent="0.25">
      <c r="B8" s="169"/>
      <c r="C8" s="175" t="s">
        <v>56</v>
      </c>
      <c r="D8" s="182"/>
      <c r="E8" s="164">
        <f>SCORING!F8</f>
        <v>1</v>
      </c>
      <c r="F8" s="164">
        <f>SCORING!G8</f>
        <v>69</v>
      </c>
      <c r="G8" s="53"/>
      <c r="H8" s="164">
        <f>SCORING!J8</f>
        <v>2</v>
      </c>
      <c r="I8" s="164">
        <f>SCORING!K8</f>
        <v>66</v>
      </c>
      <c r="J8" s="53"/>
      <c r="K8" s="164">
        <f>SCORING!N8</f>
        <v>4</v>
      </c>
      <c r="L8" s="164">
        <f>SCORING!O8</f>
        <v>52</v>
      </c>
      <c r="M8" s="53"/>
      <c r="N8" s="164">
        <f>SCORING!R8</f>
        <v>5</v>
      </c>
      <c r="O8" s="164">
        <f>SCORING!S8</f>
        <v>45</v>
      </c>
      <c r="P8" s="53"/>
      <c r="Q8" s="164">
        <f>SCORING!V8</f>
        <v>6</v>
      </c>
      <c r="R8" s="164">
        <f>SCORING!W8</f>
        <v>42</v>
      </c>
      <c r="S8" s="53"/>
      <c r="T8" s="164">
        <f>SCORING!Z8</f>
        <v>3</v>
      </c>
      <c r="U8" s="164">
        <f>SCORING!AA8</f>
        <v>55</v>
      </c>
      <c r="V8" s="167"/>
    </row>
    <row r="9" spans="1:22" s="18" customFormat="1" ht="15" customHeight="1" thickBot="1" x14ac:dyDescent="0.25">
      <c r="B9" s="169"/>
      <c r="C9" s="175" t="s">
        <v>57</v>
      </c>
      <c r="D9" s="182"/>
      <c r="E9" s="164">
        <f>SCORING!F9</f>
        <v>1</v>
      </c>
      <c r="F9" s="164">
        <f>SCORING!G9</f>
        <v>137</v>
      </c>
      <c r="G9" s="53"/>
      <c r="H9" s="164">
        <f>SCORING!J9</f>
        <v>2</v>
      </c>
      <c r="I9" s="164">
        <f>SCORING!K9</f>
        <v>135</v>
      </c>
      <c r="J9" s="53"/>
      <c r="K9" s="164">
        <f>SCORING!N9</f>
        <v>3</v>
      </c>
      <c r="L9" s="164">
        <f>SCORING!O9</f>
        <v>106</v>
      </c>
      <c r="M9" s="53"/>
      <c r="N9" s="164">
        <f>SCORING!R9</f>
        <v>5</v>
      </c>
      <c r="O9" s="164">
        <f>SCORING!S9</f>
        <v>99</v>
      </c>
      <c r="P9" s="53"/>
      <c r="Q9" s="164">
        <f>SCORING!V9</f>
        <v>6</v>
      </c>
      <c r="R9" s="164">
        <f>SCORING!W9</f>
        <v>81</v>
      </c>
      <c r="S9" s="53"/>
      <c r="T9" s="164">
        <f>SCORING!Z9</f>
        <v>4</v>
      </c>
      <c r="U9" s="164">
        <f>SCORING!AA9</f>
        <v>103</v>
      </c>
      <c r="V9" s="167"/>
    </row>
    <row r="10" spans="1:22" s="18" customFormat="1" ht="15" customHeight="1" thickBot="1" x14ac:dyDescent="0.25">
      <c r="B10" s="169"/>
      <c r="C10" s="175" t="s">
        <v>58</v>
      </c>
      <c r="D10" s="182"/>
      <c r="E10" s="164">
        <f>SCORING!F10</f>
        <v>2</v>
      </c>
      <c r="F10" s="164">
        <f>SCORING!G10</f>
        <v>212</v>
      </c>
      <c r="G10" s="53"/>
      <c r="H10" s="164">
        <f>SCORING!J10</f>
        <v>1</v>
      </c>
      <c r="I10" s="164">
        <f>SCORING!K10</f>
        <v>215</v>
      </c>
      <c r="J10" s="53"/>
      <c r="K10" s="164">
        <f>SCORING!N10</f>
        <v>3</v>
      </c>
      <c r="L10" s="164">
        <f>SCORING!O10</f>
        <v>184</v>
      </c>
      <c r="M10" s="53"/>
      <c r="N10" s="164">
        <f>SCORING!R10</f>
        <v>5</v>
      </c>
      <c r="O10" s="164">
        <f>SCORING!S10</f>
        <v>139</v>
      </c>
      <c r="P10" s="53"/>
      <c r="Q10" s="164">
        <f>SCORING!V10</f>
        <v>6</v>
      </c>
      <c r="R10" s="164">
        <f>SCORING!W10</f>
        <v>129</v>
      </c>
      <c r="S10" s="53"/>
      <c r="T10" s="164">
        <f>SCORING!Z10</f>
        <v>4</v>
      </c>
      <c r="U10" s="164">
        <f>SCORING!AA10</f>
        <v>150</v>
      </c>
      <c r="V10" s="303"/>
    </row>
    <row r="11" spans="1:22" s="18" customFormat="1" ht="6.75" customHeight="1" thickBot="1" x14ac:dyDescent="0.25">
      <c r="B11" s="169"/>
      <c r="C11" s="175"/>
      <c r="D11" s="177"/>
      <c r="E11" s="179"/>
      <c r="F11" s="179"/>
      <c r="G11" s="177"/>
      <c r="H11" s="179"/>
      <c r="I11" s="179"/>
      <c r="J11" s="49"/>
      <c r="K11" s="179"/>
      <c r="L11" s="179"/>
      <c r="M11" s="177"/>
      <c r="N11" s="179"/>
      <c r="O11" s="179"/>
      <c r="P11" s="177"/>
      <c r="Q11" s="179"/>
      <c r="R11" s="179"/>
      <c r="S11" s="177"/>
      <c r="T11" s="179"/>
      <c r="U11" s="180"/>
      <c r="V11" s="303"/>
    </row>
    <row r="12" spans="1:22" s="139" customFormat="1" ht="15" customHeight="1" thickBot="1" x14ac:dyDescent="0.25">
      <c r="A12" s="195"/>
      <c r="B12" s="137" t="s">
        <v>9</v>
      </c>
      <c r="C12" s="138" t="s">
        <v>10</v>
      </c>
      <c r="D12" s="73" t="s">
        <v>50</v>
      </c>
      <c r="E12" s="74" t="s">
        <v>51</v>
      </c>
      <c r="F12" s="74" t="s">
        <v>52</v>
      </c>
      <c r="G12" s="73" t="s">
        <v>50</v>
      </c>
      <c r="H12" s="74" t="s">
        <v>51</v>
      </c>
      <c r="I12" s="74" t="s">
        <v>52</v>
      </c>
      <c r="J12" s="73" t="s">
        <v>50</v>
      </c>
      <c r="K12" s="74" t="s">
        <v>51</v>
      </c>
      <c r="L12" s="74" t="s">
        <v>52</v>
      </c>
      <c r="M12" s="73" t="s">
        <v>50</v>
      </c>
      <c r="N12" s="74" t="s">
        <v>51</v>
      </c>
      <c r="O12" s="74" t="s">
        <v>52</v>
      </c>
      <c r="P12" s="73" t="s">
        <v>50</v>
      </c>
      <c r="Q12" s="74" t="s">
        <v>51</v>
      </c>
      <c r="R12" s="74" t="s">
        <v>52</v>
      </c>
      <c r="S12" s="73" t="s">
        <v>50</v>
      </c>
      <c r="T12" s="74" t="s">
        <v>51</v>
      </c>
      <c r="U12" s="153" t="s">
        <v>52</v>
      </c>
      <c r="V12" s="168"/>
    </row>
    <row r="13" spans="1:22" s="11" customFormat="1" ht="39.950000000000003" customHeight="1" x14ac:dyDescent="0.2">
      <c r="A13" s="196"/>
      <c r="B13" s="183">
        <v>1</v>
      </c>
      <c r="C13" s="184" t="str">
        <f>SCORING!C13</f>
        <v>12x1L breastroke squadron relay
(6 boys, 6 girls) age ascending</v>
      </c>
      <c r="D13" s="156" t="str">
        <f>SCORING!E13</f>
        <v>DQ</v>
      </c>
      <c r="E13" s="157" t="str">
        <f>SCORING!F13</f>
        <v/>
      </c>
      <c r="F13" s="157">
        <f>SCORING!G13</f>
        <v>0</v>
      </c>
      <c r="G13" s="156">
        <f>SCORING!I13</f>
        <v>3.0704861111111111E-3</v>
      </c>
      <c r="H13" s="157">
        <f>SCORING!J13</f>
        <v>3</v>
      </c>
      <c r="I13" s="157">
        <f>SCORING!K13</f>
        <v>4</v>
      </c>
      <c r="J13" s="156">
        <f>SCORING!M13</f>
        <v>3.0241898148148151E-3</v>
      </c>
      <c r="K13" s="193">
        <f>SCORING!N13</f>
        <v>1</v>
      </c>
      <c r="L13" s="193">
        <f>SCORING!O13</f>
        <v>6</v>
      </c>
      <c r="M13" s="156">
        <f>SCORING!Q13</f>
        <v>3.2276620370370363E-3</v>
      </c>
      <c r="N13" s="193">
        <f>SCORING!R13</f>
        <v>4</v>
      </c>
      <c r="O13" s="193">
        <f>SCORING!S13</f>
        <v>3</v>
      </c>
      <c r="P13" s="156" t="str">
        <f>SCORING!U13</f>
        <v>DQ</v>
      </c>
      <c r="Q13" s="193" t="str">
        <f>SCORING!V13</f>
        <v/>
      </c>
      <c r="R13" s="193">
        <f>SCORING!W13</f>
        <v>0</v>
      </c>
      <c r="S13" s="156">
        <f>SCORING!Y13</f>
        <v>3.0346064814814814E-3</v>
      </c>
      <c r="T13" s="193">
        <f>SCORING!Z13</f>
        <v>2</v>
      </c>
      <c r="U13" s="193">
        <f>SCORING!AA13</f>
        <v>5</v>
      </c>
      <c r="V13" s="220"/>
    </row>
    <row r="14" spans="1:22" s="18" customFormat="1" ht="20.100000000000001" customHeight="1" x14ac:dyDescent="0.2">
      <c r="B14" s="185">
        <v>2</v>
      </c>
      <c r="C14" s="184" t="str">
        <f>SCORING!C14</f>
        <v>Girls 18 yrs &amp; U 100m Free</v>
      </c>
      <c r="D14" s="156">
        <f>SCORING!E14</f>
        <v>7.3599537037037036E-4</v>
      </c>
      <c r="E14" s="157">
        <f>SCORING!F14</f>
        <v>1</v>
      </c>
      <c r="F14" s="157">
        <f>SCORING!G14</f>
        <v>6</v>
      </c>
      <c r="G14" s="156">
        <f>SCORING!I14</f>
        <v>7.5671296296296294E-4</v>
      </c>
      <c r="H14" s="157">
        <f>SCORING!J14</f>
        <v>2</v>
      </c>
      <c r="I14" s="157">
        <f>SCORING!K14</f>
        <v>5</v>
      </c>
      <c r="J14" s="156">
        <f>SCORING!M14</f>
        <v>8.5439814814814807E-4</v>
      </c>
      <c r="K14" s="193">
        <f>SCORING!N14</f>
        <v>5</v>
      </c>
      <c r="L14" s="193">
        <f>SCORING!O14</f>
        <v>2</v>
      </c>
      <c r="M14" s="156">
        <f>SCORING!Q14</f>
        <v>8.5486111111111103E-4</v>
      </c>
      <c r="N14" s="193">
        <f>SCORING!R14</f>
        <v>6</v>
      </c>
      <c r="O14" s="193">
        <f>SCORING!S14</f>
        <v>1</v>
      </c>
      <c r="P14" s="156">
        <f>SCORING!U14</f>
        <v>8.3009259259259267E-4</v>
      </c>
      <c r="Q14" s="193">
        <f>SCORING!V14</f>
        <v>4</v>
      </c>
      <c r="R14" s="193">
        <f>SCORING!W14</f>
        <v>3</v>
      </c>
      <c r="S14" s="156">
        <f>SCORING!Y14</f>
        <v>8.1307870370370377E-4</v>
      </c>
      <c r="T14" s="193">
        <f>SCORING!Z14</f>
        <v>3</v>
      </c>
      <c r="U14" s="193">
        <f>SCORING!AA14</f>
        <v>4</v>
      </c>
      <c r="V14" s="220"/>
    </row>
    <row r="15" spans="1:22" s="18" customFormat="1" ht="20.100000000000001" customHeight="1" x14ac:dyDescent="0.2">
      <c r="B15" s="185">
        <v>3</v>
      </c>
      <c r="C15" s="184" t="str">
        <f>SCORING!C15</f>
        <v>Boys 18 yrs &amp; U 100m Free</v>
      </c>
      <c r="D15" s="156">
        <f>SCORING!E15</f>
        <v>6.8923611111111106E-4</v>
      </c>
      <c r="E15" s="157">
        <f>SCORING!F15</f>
        <v>1</v>
      </c>
      <c r="F15" s="157">
        <f>SCORING!G15</f>
        <v>6</v>
      </c>
      <c r="G15" s="156">
        <f>SCORING!I15</f>
        <v>7.7800925925925921E-4</v>
      </c>
      <c r="H15" s="157">
        <f>SCORING!J15</f>
        <v>5</v>
      </c>
      <c r="I15" s="157">
        <f>SCORING!K15</f>
        <v>2</v>
      </c>
      <c r="J15" s="156">
        <f>SCORING!M15</f>
        <v>7.6458333333333326E-4</v>
      </c>
      <c r="K15" s="193">
        <f>SCORING!N15</f>
        <v>3</v>
      </c>
      <c r="L15" s="193">
        <f>SCORING!O15</f>
        <v>4</v>
      </c>
      <c r="M15" s="156">
        <f>SCORING!Q15</f>
        <v>7.7731481481481477E-4</v>
      </c>
      <c r="N15" s="193">
        <f>SCORING!R15</f>
        <v>4</v>
      </c>
      <c r="O15" s="193">
        <f>SCORING!S15</f>
        <v>3</v>
      </c>
      <c r="P15" s="156">
        <f>SCORING!U15</f>
        <v>9.1620370370370369E-4</v>
      </c>
      <c r="Q15" s="193">
        <f>SCORING!V15</f>
        <v>6</v>
      </c>
      <c r="R15" s="193">
        <f>SCORING!W15</f>
        <v>1</v>
      </c>
      <c r="S15" s="156">
        <f>SCORING!Y15</f>
        <v>7.1111111111111115E-4</v>
      </c>
      <c r="T15" s="193">
        <f>SCORING!Z15</f>
        <v>2</v>
      </c>
      <c r="U15" s="193">
        <f>SCORING!AA15</f>
        <v>5</v>
      </c>
      <c r="V15" s="220"/>
    </row>
    <row r="16" spans="1:22" s="18" customFormat="1" ht="20.100000000000001" customHeight="1" x14ac:dyDescent="0.2">
      <c r="B16" s="185">
        <v>4</v>
      </c>
      <c r="C16" s="184" t="str">
        <f>SCORING!C16</f>
        <v>Girls 15 yrs &amp; U 50m Fly</v>
      </c>
      <c r="D16" s="156">
        <f>SCORING!E16</f>
        <v>3.8993055555555553E-4</v>
      </c>
      <c r="E16" s="157">
        <f>SCORING!F16</f>
        <v>2</v>
      </c>
      <c r="F16" s="157">
        <f>SCORING!G16</f>
        <v>5</v>
      </c>
      <c r="G16" s="156">
        <f>SCORING!I16</f>
        <v>3.7754629629629623E-4</v>
      </c>
      <c r="H16" s="157">
        <f>SCORING!J16</f>
        <v>1</v>
      </c>
      <c r="I16" s="157">
        <f>SCORING!K16</f>
        <v>6</v>
      </c>
      <c r="J16" s="156">
        <f>SCORING!M16</f>
        <v>4.4918981481481481E-4</v>
      </c>
      <c r="K16" s="193">
        <f>SCORING!N16</f>
        <v>5</v>
      </c>
      <c r="L16" s="193">
        <f>SCORING!O16</f>
        <v>2</v>
      </c>
      <c r="M16" s="156">
        <f>SCORING!Q16</f>
        <v>4.1261574074074074E-4</v>
      </c>
      <c r="N16" s="193">
        <f>SCORING!R16</f>
        <v>3</v>
      </c>
      <c r="O16" s="193">
        <f>SCORING!S16</f>
        <v>4</v>
      </c>
      <c r="P16" s="156" t="str">
        <f>SCORING!U16</f>
        <v>NS</v>
      </c>
      <c r="Q16" s="193" t="str">
        <f>SCORING!V16</f>
        <v/>
      </c>
      <c r="R16" s="193">
        <f>SCORING!W16</f>
        <v>0</v>
      </c>
      <c r="S16" s="156">
        <f>SCORING!Y16</f>
        <v>4.3437500000000003E-4</v>
      </c>
      <c r="T16" s="193">
        <f>SCORING!Z16</f>
        <v>4</v>
      </c>
      <c r="U16" s="193">
        <f>SCORING!AA16</f>
        <v>3</v>
      </c>
      <c r="V16" s="220"/>
    </row>
    <row r="17" spans="2:22" s="18" customFormat="1" ht="20.100000000000001" customHeight="1" x14ac:dyDescent="0.2">
      <c r="B17" s="185">
        <v>5</v>
      </c>
      <c r="C17" s="184" t="str">
        <f>SCORING!C17</f>
        <v>Boys 15 yrs &amp; U 50m Fly</v>
      </c>
      <c r="D17" s="156">
        <f>SCORING!E17</f>
        <v>3.6226851851851855E-4</v>
      </c>
      <c r="E17" s="157">
        <f>SCORING!F17</f>
        <v>2</v>
      </c>
      <c r="F17" s="157">
        <f>SCORING!G17</f>
        <v>5</v>
      </c>
      <c r="G17" s="156">
        <f>SCORING!I17</f>
        <v>4.037037037037037E-4</v>
      </c>
      <c r="H17" s="157">
        <f>SCORING!J17</f>
        <v>4</v>
      </c>
      <c r="I17" s="157">
        <f>SCORING!K17</f>
        <v>3</v>
      </c>
      <c r="J17" s="156">
        <f>SCORING!M17</f>
        <v>3.8703703703703708E-4</v>
      </c>
      <c r="K17" s="193">
        <f>SCORING!N17</f>
        <v>3</v>
      </c>
      <c r="L17" s="193">
        <f>SCORING!O17</f>
        <v>4</v>
      </c>
      <c r="M17" s="156">
        <f>SCORING!Q17</f>
        <v>3.5196759259259258E-4</v>
      </c>
      <c r="N17" s="193">
        <f>SCORING!R17</f>
        <v>1</v>
      </c>
      <c r="O17" s="193">
        <f>SCORING!S17</f>
        <v>6</v>
      </c>
      <c r="P17" s="156">
        <f>SCORING!U17</f>
        <v>4.5162037037037046E-4</v>
      </c>
      <c r="Q17" s="193">
        <f>SCORING!V17</f>
        <v>6</v>
      </c>
      <c r="R17" s="193">
        <f>SCORING!W17</f>
        <v>1</v>
      </c>
      <c r="S17" s="156">
        <f>SCORING!Y17</f>
        <v>4.4884259259259253E-4</v>
      </c>
      <c r="T17" s="193">
        <f>SCORING!Z17</f>
        <v>5</v>
      </c>
      <c r="U17" s="193">
        <f>SCORING!AA17</f>
        <v>2</v>
      </c>
      <c r="V17" s="220"/>
    </row>
    <row r="18" spans="2:22" s="18" customFormat="1" ht="20.100000000000001" customHeight="1" x14ac:dyDescent="0.2">
      <c r="B18" s="185">
        <v>6</v>
      </c>
      <c r="C18" s="184" t="str">
        <f>SCORING!C18</f>
        <v>Girls 13 yrs &amp; U50m Breast</v>
      </c>
      <c r="D18" s="156">
        <f>SCORING!E18</f>
        <v>5.6053240740740749E-4</v>
      </c>
      <c r="E18" s="157">
        <f>SCORING!F18</f>
        <v>6</v>
      </c>
      <c r="F18" s="157">
        <f>SCORING!G18</f>
        <v>1</v>
      </c>
      <c r="G18" s="156">
        <f>SCORING!I18</f>
        <v>5.0567129629629627E-4</v>
      </c>
      <c r="H18" s="157">
        <f>SCORING!J18</f>
        <v>3</v>
      </c>
      <c r="I18" s="157">
        <f>SCORING!K18</f>
        <v>4</v>
      </c>
      <c r="J18" s="156">
        <f>SCORING!M18</f>
        <v>5.0856481481481477E-4</v>
      </c>
      <c r="K18" s="193">
        <f>SCORING!N18</f>
        <v>4</v>
      </c>
      <c r="L18" s="193">
        <f>SCORING!O18</f>
        <v>3</v>
      </c>
      <c r="M18" s="156">
        <f>SCORING!Q18</f>
        <v>5.4884259259259263E-4</v>
      </c>
      <c r="N18" s="193">
        <f>SCORING!R18</f>
        <v>5</v>
      </c>
      <c r="O18" s="193">
        <f>SCORING!S18</f>
        <v>2</v>
      </c>
      <c r="P18" s="156">
        <f>SCORING!U18</f>
        <v>4.9328703703703698E-4</v>
      </c>
      <c r="Q18" s="193">
        <f>SCORING!V18</f>
        <v>2</v>
      </c>
      <c r="R18" s="193">
        <f>SCORING!W18</f>
        <v>5</v>
      </c>
      <c r="S18" s="156">
        <f>SCORING!Y18</f>
        <v>4.8680555555555559E-4</v>
      </c>
      <c r="T18" s="193">
        <f>SCORING!Z18</f>
        <v>1</v>
      </c>
      <c r="U18" s="193">
        <f>SCORING!AA18</f>
        <v>6</v>
      </c>
      <c r="V18" s="220"/>
    </row>
    <row r="19" spans="2:22" s="18" customFormat="1" ht="20.100000000000001" customHeight="1" x14ac:dyDescent="0.2">
      <c r="B19" s="185">
        <v>7</v>
      </c>
      <c r="C19" s="184" t="str">
        <f>SCORING!C19</f>
        <v>Boys 13 yrs &amp; U50m Breast</v>
      </c>
      <c r="D19" s="156">
        <f>SCORING!E19</f>
        <v>4.7395833333333334E-4</v>
      </c>
      <c r="E19" s="157">
        <f>SCORING!F19</f>
        <v>1</v>
      </c>
      <c r="F19" s="157">
        <f>SCORING!G19</f>
        <v>6</v>
      </c>
      <c r="G19" s="156">
        <f>SCORING!I19</f>
        <v>5.1944444444444445E-4</v>
      </c>
      <c r="H19" s="157">
        <f>SCORING!J19</f>
        <v>3</v>
      </c>
      <c r="I19" s="157">
        <f>SCORING!K19</f>
        <v>4</v>
      </c>
      <c r="J19" s="156">
        <f>SCORING!M19</f>
        <v>5.4502314814814821E-4</v>
      </c>
      <c r="K19" s="193">
        <f>SCORING!N19</f>
        <v>6</v>
      </c>
      <c r="L19" s="193">
        <f>SCORING!O19</f>
        <v>1</v>
      </c>
      <c r="M19" s="156">
        <f>SCORING!Q19</f>
        <v>4.7974537037037039E-4</v>
      </c>
      <c r="N19" s="193">
        <f>SCORING!R19</f>
        <v>2</v>
      </c>
      <c r="O19" s="193">
        <f>SCORING!S19</f>
        <v>5</v>
      </c>
      <c r="P19" s="156">
        <f>SCORING!U19</f>
        <v>5.3958333333333321E-4</v>
      </c>
      <c r="Q19" s="193">
        <f>SCORING!V19</f>
        <v>5</v>
      </c>
      <c r="R19" s="193">
        <f>SCORING!W19</f>
        <v>2</v>
      </c>
      <c r="S19" s="156">
        <f>SCORING!Y19</f>
        <v>5.3391203703703706E-4</v>
      </c>
      <c r="T19" s="193">
        <f>SCORING!Z19</f>
        <v>4</v>
      </c>
      <c r="U19" s="193">
        <f>SCORING!AA19</f>
        <v>3</v>
      </c>
      <c r="V19" s="220"/>
    </row>
    <row r="20" spans="2:22" s="18" customFormat="1" ht="20.100000000000001" customHeight="1" x14ac:dyDescent="0.2">
      <c r="B20" s="185">
        <v>8</v>
      </c>
      <c r="C20" s="184" t="str">
        <f>SCORING!C20</f>
        <v>Girls 11 yrs 50m Back</v>
      </c>
      <c r="D20" s="156">
        <f>SCORING!E20</f>
        <v>4.7754629629629628E-4</v>
      </c>
      <c r="E20" s="157">
        <f>SCORING!F20</f>
        <v>1</v>
      </c>
      <c r="F20" s="157">
        <f>SCORING!G20</f>
        <v>6</v>
      </c>
      <c r="G20" s="156">
        <f>SCORING!I20</f>
        <v>5.0636574074074071E-4</v>
      </c>
      <c r="H20" s="157">
        <f>SCORING!J20</f>
        <v>2</v>
      </c>
      <c r="I20" s="157">
        <f>SCORING!K20</f>
        <v>5</v>
      </c>
      <c r="J20" s="156">
        <f>SCORING!M20</f>
        <v>5.4895833333333326E-4</v>
      </c>
      <c r="K20" s="193">
        <f>SCORING!N20</f>
        <v>4</v>
      </c>
      <c r="L20" s="193">
        <f>SCORING!O20</f>
        <v>3</v>
      </c>
      <c r="M20" s="156">
        <f>SCORING!Q20</f>
        <v>6.1041666666666666E-4</v>
      </c>
      <c r="N20" s="193">
        <f>SCORING!R20</f>
        <v>6</v>
      </c>
      <c r="O20" s="193">
        <f>SCORING!S20</f>
        <v>1</v>
      </c>
      <c r="P20" s="156">
        <f>SCORING!U20</f>
        <v>5.8912037037037038E-4</v>
      </c>
      <c r="Q20" s="193">
        <f>SCORING!V20</f>
        <v>5</v>
      </c>
      <c r="R20" s="193">
        <f>SCORING!W20</f>
        <v>2</v>
      </c>
      <c r="S20" s="156">
        <f>SCORING!Y20</f>
        <v>5.1388888888888892E-4</v>
      </c>
      <c r="T20" s="193">
        <f>SCORING!Z20</f>
        <v>3</v>
      </c>
      <c r="U20" s="193">
        <f>SCORING!AA20</f>
        <v>4</v>
      </c>
      <c r="V20" s="220"/>
    </row>
    <row r="21" spans="2:22" s="18" customFormat="1" ht="20.100000000000001" customHeight="1" x14ac:dyDescent="0.2">
      <c r="B21" s="185">
        <v>9</v>
      </c>
      <c r="C21" s="184" t="str">
        <f>SCORING!C21</f>
        <v>Boys 11 yrs 50m Back</v>
      </c>
      <c r="D21" s="156">
        <f>SCORING!E21</f>
        <v>4.7569444444444444E-4</v>
      </c>
      <c r="E21" s="157">
        <f>SCORING!F21</f>
        <v>4</v>
      </c>
      <c r="F21" s="157">
        <f>SCORING!G21</f>
        <v>3</v>
      </c>
      <c r="G21" s="156">
        <f>SCORING!I21</f>
        <v>5.0381944444444443E-4</v>
      </c>
      <c r="H21" s="157">
        <f>SCORING!J21</f>
        <v>5</v>
      </c>
      <c r="I21" s="157">
        <f>SCORING!K21</f>
        <v>2</v>
      </c>
      <c r="J21" s="156">
        <f>SCORING!M21</f>
        <v>4.5937499999999999E-4</v>
      </c>
      <c r="K21" s="193">
        <f>SCORING!N21</f>
        <v>2</v>
      </c>
      <c r="L21" s="193">
        <f>SCORING!O21</f>
        <v>5</v>
      </c>
      <c r="M21" s="156">
        <f>SCORING!Q21</f>
        <v>6.1180555555555554E-4</v>
      </c>
      <c r="N21" s="193">
        <f>SCORING!R21</f>
        <v>6</v>
      </c>
      <c r="O21" s="193">
        <f>SCORING!S21</f>
        <v>1</v>
      </c>
      <c r="P21" s="156">
        <f>SCORING!U21</f>
        <v>4.5925925925925925E-4</v>
      </c>
      <c r="Q21" s="193">
        <f>SCORING!V21</f>
        <v>1</v>
      </c>
      <c r="R21" s="193">
        <f>SCORING!W21</f>
        <v>6</v>
      </c>
      <c r="S21" s="156">
        <f>SCORING!Y21</f>
        <v>4.721064814814815E-4</v>
      </c>
      <c r="T21" s="193">
        <f>SCORING!Z21</f>
        <v>3</v>
      </c>
      <c r="U21" s="193">
        <f>SCORING!AA21</f>
        <v>4</v>
      </c>
      <c r="V21" s="220"/>
    </row>
    <row r="22" spans="2:22" s="18" customFormat="1" ht="20.100000000000001" customHeight="1" x14ac:dyDescent="0.2">
      <c r="B22" s="185">
        <v>10</v>
      </c>
      <c r="C22" s="184" t="str">
        <f>SCORING!C22</f>
        <v>Girls 10 yrs 50m Free</v>
      </c>
      <c r="D22" s="156">
        <f>SCORING!E22</f>
        <v>4.8171296296296292E-4</v>
      </c>
      <c r="E22" s="157">
        <f>SCORING!F22</f>
        <v>4</v>
      </c>
      <c r="F22" s="157">
        <f>SCORING!G22</f>
        <v>3</v>
      </c>
      <c r="G22" s="156">
        <f>SCORING!I22</f>
        <v>4.604166666666667E-4</v>
      </c>
      <c r="H22" s="157">
        <f>SCORING!J22</f>
        <v>2</v>
      </c>
      <c r="I22" s="157">
        <f>SCORING!K22</f>
        <v>5</v>
      </c>
      <c r="J22" s="156">
        <f>SCORING!M22</f>
        <v>4.1562499999999998E-4</v>
      </c>
      <c r="K22" s="193">
        <f>SCORING!N22</f>
        <v>1</v>
      </c>
      <c r="L22" s="193">
        <f>SCORING!O22</f>
        <v>6</v>
      </c>
      <c r="M22" s="156">
        <f>SCORING!Q22</f>
        <v>5.1388888888888892E-4</v>
      </c>
      <c r="N22" s="193">
        <f>SCORING!R22</f>
        <v>6</v>
      </c>
      <c r="O22" s="193">
        <f>SCORING!S22</f>
        <v>1</v>
      </c>
      <c r="P22" s="156">
        <f>SCORING!U22</f>
        <v>5.1319444444444448E-4</v>
      </c>
      <c r="Q22" s="193">
        <f>SCORING!V22</f>
        <v>5</v>
      </c>
      <c r="R22" s="193">
        <f>SCORING!W22</f>
        <v>2</v>
      </c>
      <c r="S22" s="156">
        <f>SCORING!Y22</f>
        <v>4.7303240740740731E-4</v>
      </c>
      <c r="T22" s="193">
        <f>SCORING!Z22</f>
        <v>3</v>
      </c>
      <c r="U22" s="193">
        <f>SCORING!AA22</f>
        <v>4</v>
      </c>
      <c r="V22" s="220"/>
    </row>
    <row r="23" spans="2:22" s="18" customFormat="1" ht="20.100000000000001" customHeight="1" x14ac:dyDescent="0.2">
      <c r="B23" s="185">
        <v>11</v>
      </c>
      <c r="C23" s="184" t="str">
        <f>SCORING!C23</f>
        <v>Boys 10 yrs 50m Free</v>
      </c>
      <c r="D23" s="156">
        <f>SCORING!E23</f>
        <v>4.2476851851851855E-4</v>
      </c>
      <c r="E23" s="157">
        <f>SCORING!F23</f>
        <v>2</v>
      </c>
      <c r="F23" s="157">
        <f>SCORING!G23</f>
        <v>5</v>
      </c>
      <c r="G23" s="156">
        <f>SCORING!I23</f>
        <v>5.1215277777777782E-4</v>
      </c>
      <c r="H23" s="157">
        <f>SCORING!J23</f>
        <v>4</v>
      </c>
      <c r="I23" s="157">
        <f>SCORING!K23</f>
        <v>3</v>
      </c>
      <c r="J23" s="156">
        <f>SCORING!M23</f>
        <v>4.0115740740740742E-4</v>
      </c>
      <c r="K23" s="193">
        <f>SCORING!N23</f>
        <v>1</v>
      </c>
      <c r="L23" s="193">
        <f>SCORING!O23</f>
        <v>6</v>
      </c>
      <c r="M23" s="156">
        <f>SCORING!Q23</f>
        <v>5.5254629629629631E-4</v>
      </c>
      <c r="N23" s="193">
        <f>SCORING!R23</f>
        <v>6</v>
      </c>
      <c r="O23" s="193">
        <f>SCORING!S23</f>
        <v>1</v>
      </c>
      <c r="P23" s="156">
        <f>SCORING!U23</f>
        <v>4.6180555555555553E-4</v>
      </c>
      <c r="Q23" s="193">
        <f>SCORING!V23</f>
        <v>3</v>
      </c>
      <c r="R23" s="193">
        <f>SCORING!W23</f>
        <v>4</v>
      </c>
      <c r="S23" s="156">
        <f>SCORING!Y23</f>
        <v>5.2557870370370367E-4</v>
      </c>
      <c r="T23" s="193">
        <f>SCORING!Z23</f>
        <v>5</v>
      </c>
      <c r="U23" s="193">
        <f>SCORING!AA23</f>
        <v>2</v>
      </c>
      <c r="V23" s="220"/>
    </row>
    <row r="24" spans="2:22" s="18" customFormat="1" ht="20.100000000000001" customHeight="1" x14ac:dyDescent="0.2">
      <c r="B24" s="185">
        <v>12</v>
      </c>
      <c r="C24" s="184" t="str">
        <f>SCORING!C24</f>
        <v>Girls 9 yrs 25m Fly</v>
      </c>
      <c r="D24" s="156">
        <f>SCORING!E24</f>
        <v>2.5335648148148152E-4</v>
      </c>
      <c r="E24" s="157">
        <f>SCORING!F24</f>
        <v>2</v>
      </c>
      <c r="F24" s="157">
        <f>SCORING!G24</f>
        <v>5</v>
      </c>
      <c r="G24" s="156">
        <f>SCORING!I24</f>
        <v>2.3182870370370374E-4</v>
      </c>
      <c r="H24" s="157">
        <f>SCORING!J24</f>
        <v>1</v>
      </c>
      <c r="I24" s="157">
        <f>SCORING!K24</f>
        <v>6</v>
      </c>
      <c r="J24" s="156">
        <f>SCORING!M24</f>
        <v>2.59375E-4</v>
      </c>
      <c r="K24" s="193">
        <f>SCORING!N24</f>
        <v>3</v>
      </c>
      <c r="L24" s="193">
        <f>SCORING!O24</f>
        <v>4</v>
      </c>
      <c r="M24" s="156">
        <f>SCORING!Q24</f>
        <v>2.6817129629629635E-4</v>
      </c>
      <c r="N24" s="193">
        <f>SCORING!R24</f>
        <v>4</v>
      </c>
      <c r="O24" s="193">
        <f>SCORING!S24</f>
        <v>3</v>
      </c>
      <c r="P24" s="156">
        <f>SCORING!U24</f>
        <v>3.0243055555555557E-4</v>
      </c>
      <c r="Q24" s="193">
        <f>SCORING!V24</f>
        <v>5</v>
      </c>
      <c r="R24" s="193">
        <f>SCORING!W24</f>
        <v>2</v>
      </c>
      <c r="S24" s="156">
        <f>SCORING!Y24</f>
        <v>3.692129629629629E-4</v>
      </c>
      <c r="T24" s="193">
        <f>SCORING!Z24</f>
        <v>6</v>
      </c>
      <c r="U24" s="193">
        <f>SCORING!AA24</f>
        <v>1</v>
      </c>
      <c r="V24" s="220"/>
    </row>
    <row r="25" spans="2:22" s="18" customFormat="1" ht="20.100000000000001" customHeight="1" x14ac:dyDescent="0.2">
      <c r="B25" s="185">
        <v>13</v>
      </c>
      <c r="C25" s="184" t="str">
        <f>SCORING!C25</f>
        <v>Boys 9 yrs 25m Fly</v>
      </c>
      <c r="D25" s="156" t="str">
        <f>SCORING!E25</f>
        <v>DQ</v>
      </c>
      <c r="E25" s="157" t="str">
        <f>SCORING!F25</f>
        <v/>
      </c>
      <c r="F25" s="157">
        <f>SCORING!G25</f>
        <v>0</v>
      </c>
      <c r="G25" s="156">
        <f>SCORING!I25</f>
        <v>2.611111111111111E-4</v>
      </c>
      <c r="H25" s="157">
        <f>SCORING!J25</f>
        <v>1</v>
      </c>
      <c r="I25" s="157">
        <f>SCORING!K25</f>
        <v>6</v>
      </c>
      <c r="J25" s="156" t="str">
        <f>SCORING!M25</f>
        <v>DQ</v>
      </c>
      <c r="K25" s="193" t="str">
        <f>SCORING!N25</f>
        <v/>
      </c>
      <c r="L25" s="193">
        <f>SCORING!O25</f>
        <v>0</v>
      </c>
      <c r="M25" s="156">
        <f>SCORING!Q25</f>
        <v>2.628472222222222E-4</v>
      </c>
      <c r="N25" s="193">
        <f>SCORING!R25</f>
        <v>2</v>
      </c>
      <c r="O25" s="193">
        <f>SCORING!S25</f>
        <v>5</v>
      </c>
      <c r="P25" s="156">
        <f>SCORING!U25</f>
        <v>3.2523148148148152E-4</v>
      </c>
      <c r="Q25" s="193">
        <f>SCORING!V25</f>
        <v>3</v>
      </c>
      <c r="R25" s="193">
        <f>SCORING!W25</f>
        <v>4</v>
      </c>
      <c r="S25" s="156">
        <f>SCORING!Y25</f>
        <v>3.3738425925925922E-4</v>
      </c>
      <c r="T25" s="193">
        <f>SCORING!Z25</f>
        <v>4</v>
      </c>
      <c r="U25" s="193">
        <f>SCORING!AA25</f>
        <v>3</v>
      </c>
      <c r="V25" s="220"/>
    </row>
    <row r="26" spans="2:22" s="18" customFormat="1" ht="20.100000000000001" customHeight="1" x14ac:dyDescent="0.2">
      <c r="B26" s="185">
        <v>14</v>
      </c>
      <c r="C26" s="184" t="str">
        <f>SCORING!C26</f>
        <v>Girls 18 yrs &amp; U 100m Breast</v>
      </c>
      <c r="D26" s="156">
        <f>SCORING!E26</f>
        <v>9.8321759259259261E-4</v>
      </c>
      <c r="E26" s="157">
        <f>SCORING!F26</f>
        <v>1</v>
      </c>
      <c r="F26" s="157">
        <f>SCORING!G26</f>
        <v>6</v>
      </c>
      <c r="G26" s="156">
        <f>SCORING!I26</f>
        <v>1.029398148148148E-3</v>
      </c>
      <c r="H26" s="157">
        <f>SCORING!J26</f>
        <v>2</v>
      </c>
      <c r="I26" s="157">
        <f>SCORING!K26</f>
        <v>5</v>
      </c>
      <c r="J26" s="156">
        <f>SCORING!M26</f>
        <v>1.0915509259259259E-3</v>
      </c>
      <c r="K26" s="193">
        <f>SCORING!N26</f>
        <v>4</v>
      </c>
      <c r="L26" s="193">
        <f>SCORING!O26</f>
        <v>3</v>
      </c>
      <c r="M26" s="156">
        <f>SCORING!Q26</f>
        <v>1.0672453703703705E-3</v>
      </c>
      <c r="N26" s="193">
        <f>SCORING!R26</f>
        <v>3</v>
      </c>
      <c r="O26" s="193">
        <f>SCORING!S26</f>
        <v>4</v>
      </c>
      <c r="P26" s="156">
        <f>SCORING!U26</f>
        <v>1.1921296296296296E-3</v>
      </c>
      <c r="Q26" s="193">
        <f>SCORING!V26</f>
        <v>6</v>
      </c>
      <c r="R26" s="193">
        <f>SCORING!W26</f>
        <v>1</v>
      </c>
      <c r="S26" s="156">
        <f>SCORING!Y26</f>
        <v>1.1071759259259257E-3</v>
      </c>
      <c r="T26" s="193">
        <f>SCORING!Z26</f>
        <v>5</v>
      </c>
      <c r="U26" s="193">
        <f>SCORING!AA26</f>
        <v>2</v>
      </c>
      <c r="V26" s="220"/>
    </row>
    <row r="27" spans="2:22" s="18" customFormat="1" ht="20.100000000000001" customHeight="1" x14ac:dyDescent="0.2">
      <c r="B27" s="185">
        <v>15</v>
      </c>
      <c r="C27" s="184" t="str">
        <f>SCORING!C27</f>
        <v>Boys 18 yrs &amp; U 100m Breast</v>
      </c>
      <c r="D27" s="156">
        <f>SCORING!E27</f>
        <v>8.5011574074074069E-4</v>
      </c>
      <c r="E27" s="157">
        <f>SCORING!F27</f>
        <v>1</v>
      </c>
      <c r="F27" s="157">
        <f>SCORING!G27</f>
        <v>6</v>
      </c>
      <c r="G27" s="156">
        <f>SCORING!I27</f>
        <v>1.0706018518518519E-3</v>
      </c>
      <c r="H27" s="157">
        <f>SCORING!J27</f>
        <v>6</v>
      </c>
      <c r="I27" s="157">
        <f>SCORING!K27</f>
        <v>1</v>
      </c>
      <c r="J27" s="156">
        <f>SCORING!M27</f>
        <v>9.7013888888888887E-4</v>
      </c>
      <c r="K27" s="193">
        <f>SCORING!N27</f>
        <v>5</v>
      </c>
      <c r="L27" s="193">
        <f>SCORING!O27</f>
        <v>2</v>
      </c>
      <c r="M27" s="156">
        <f>SCORING!Q27</f>
        <v>9.5844907407407413E-4</v>
      </c>
      <c r="N27" s="193">
        <f>SCORING!R27</f>
        <v>4</v>
      </c>
      <c r="O27" s="193">
        <f>SCORING!S27</f>
        <v>3</v>
      </c>
      <c r="P27" s="156">
        <f>SCORING!U27</f>
        <v>9.4733796296296309E-4</v>
      </c>
      <c r="Q27" s="193">
        <f>SCORING!V27</f>
        <v>2</v>
      </c>
      <c r="R27" s="193">
        <f>SCORING!W27</f>
        <v>5</v>
      </c>
      <c r="S27" s="156">
        <f>SCORING!Y27</f>
        <v>9.5416666666666664E-4</v>
      </c>
      <c r="T27" s="193">
        <f>SCORING!Z27</f>
        <v>3</v>
      </c>
      <c r="U27" s="193">
        <f>SCORING!AA27</f>
        <v>4</v>
      </c>
      <c r="V27" s="220"/>
    </row>
    <row r="28" spans="2:22" s="18" customFormat="1" ht="20.100000000000001" customHeight="1" x14ac:dyDescent="0.2">
      <c r="B28" s="185">
        <v>16</v>
      </c>
      <c r="C28" s="184" t="str">
        <f>SCORING!C28</f>
        <v>Girls 15 yrs &amp; U50m Back</v>
      </c>
      <c r="D28" s="156">
        <f>SCORING!E28</f>
        <v>4.2916666666666667E-4</v>
      </c>
      <c r="E28" s="157">
        <f>SCORING!F28</f>
        <v>1</v>
      </c>
      <c r="F28" s="157">
        <f>SCORING!G28</f>
        <v>6</v>
      </c>
      <c r="G28" s="156">
        <f>SCORING!I28</f>
        <v>4.299768518518518E-4</v>
      </c>
      <c r="H28" s="157">
        <f>SCORING!J28</f>
        <v>2</v>
      </c>
      <c r="I28" s="157">
        <f>SCORING!K28</f>
        <v>5</v>
      </c>
      <c r="J28" s="156">
        <f>SCORING!M28</f>
        <v>4.8969907407407415E-4</v>
      </c>
      <c r="K28" s="193">
        <f>SCORING!N28</f>
        <v>6</v>
      </c>
      <c r="L28" s="193">
        <f>SCORING!O28</f>
        <v>1</v>
      </c>
      <c r="M28" s="156">
        <f>SCORING!Q28</f>
        <v>4.8032407407407404E-4</v>
      </c>
      <c r="N28" s="193">
        <f>SCORING!R28</f>
        <v>5</v>
      </c>
      <c r="O28" s="193">
        <f>SCORING!S28</f>
        <v>2</v>
      </c>
      <c r="P28" s="156">
        <f>SCORING!U28</f>
        <v>4.4884259259259253E-4</v>
      </c>
      <c r="Q28" s="193">
        <f>SCORING!V28</f>
        <v>3</v>
      </c>
      <c r="R28" s="193">
        <f>SCORING!W28</f>
        <v>4</v>
      </c>
      <c r="S28" s="156">
        <f>SCORING!Y28</f>
        <v>4.7557870370370375E-4</v>
      </c>
      <c r="T28" s="193">
        <f>SCORING!Z28</f>
        <v>4</v>
      </c>
      <c r="U28" s="193">
        <f>SCORING!AA28</f>
        <v>3</v>
      </c>
      <c r="V28" s="220"/>
    </row>
    <row r="29" spans="2:22" s="18" customFormat="1" ht="20.100000000000001" customHeight="1" x14ac:dyDescent="0.2">
      <c r="B29" s="185">
        <v>17</v>
      </c>
      <c r="C29" s="184" t="str">
        <f>SCORING!C29</f>
        <v>Boys 15 yrs &amp; U 50m Back</v>
      </c>
      <c r="D29" s="156">
        <f>SCORING!E29</f>
        <v>4.416666666666666E-4</v>
      </c>
      <c r="E29" s="157">
        <f>SCORING!F29</f>
        <v>4</v>
      </c>
      <c r="F29" s="157">
        <f>SCORING!G29</f>
        <v>3</v>
      </c>
      <c r="G29" s="156">
        <f>SCORING!I29</f>
        <v>4.2789351851851848E-4</v>
      </c>
      <c r="H29" s="157">
        <f>SCORING!J29</f>
        <v>3</v>
      </c>
      <c r="I29" s="157">
        <f>SCORING!K29</f>
        <v>4</v>
      </c>
      <c r="J29" s="156">
        <f>SCORING!M29</f>
        <v>4.2175925925925926E-4</v>
      </c>
      <c r="K29" s="193">
        <f>SCORING!N29</f>
        <v>2</v>
      </c>
      <c r="L29" s="193">
        <f>SCORING!O29</f>
        <v>5</v>
      </c>
      <c r="M29" s="156">
        <f>SCORING!Q29</f>
        <v>3.9305555555555556E-4</v>
      </c>
      <c r="N29" s="193">
        <f>SCORING!R29</f>
        <v>1</v>
      </c>
      <c r="O29" s="193">
        <f>SCORING!S29</f>
        <v>6</v>
      </c>
      <c r="P29" s="156">
        <f>SCORING!U29</f>
        <v>4.6192129629629621E-4</v>
      </c>
      <c r="Q29" s="193">
        <f>SCORING!V29</f>
        <v>6</v>
      </c>
      <c r="R29" s="193">
        <f>SCORING!W29</f>
        <v>1</v>
      </c>
      <c r="S29" s="156">
        <f>SCORING!Y29</f>
        <v>4.5312499999999997E-4</v>
      </c>
      <c r="T29" s="193">
        <f>SCORING!Z29</f>
        <v>5</v>
      </c>
      <c r="U29" s="193">
        <f>SCORING!AA29</f>
        <v>2</v>
      </c>
      <c r="V29" s="220"/>
    </row>
    <row r="30" spans="2:22" s="18" customFormat="1" ht="20.100000000000001" customHeight="1" x14ac:dyDescent="0.2">
      <c r="B30" s="185">
        <v>18</v>
      </c>
      <c r="C30" s="184" t="str">
        <f>SCORING!C30</f>
        <v>Girls 13 yrs &amp; U 50m Free</v>
      </c>
      <c r="D30" s="156">
        <f>SCORING!E30</f>
        <v>3.4212962962962957E-4</v>
      </c>
      <c r="E30" s="157">
        <f>SCORING!F30</f>
        <v>1</v>
      </c>
      <c r="F30" s="157">
        <f>SCORING!G30</f>
        <v>6</v>
      </c>
      <c r="G30" s="156">
        <f>SCORING!I30</f>
        <v>3.5844907407407402E-4</v>
      </c>
      <c r="H30" s="157">
        <f>SCORING!J30</f>
        <v>2</v>
      </c>
      <c r="I30" s="157">
        <f>SCORING!K30</f>
        <v>5</v>
      </c>
      <c r="J30" s="156">
        <f>SCORING!M30</f>
        <v>4.2569444444444447E-4</v>
      </c>
      <c r="K30" s="193">
        <f>SCORING!N30</f>
        <v>5</v>
      </c>
      <c r="L30" s="193">
        <f>SCORING!O30</f>
        <v>2</v>
      </c>
      <c r="M30" s="156">
        <f>SCORING!Q30</f>
        <v>4.0972222222222218E-4</v>
      </c>
      <c r="N30" s="193">
        <f>SCORING!R30</f>
        <v>3</v>
      </c>
      <c r="O30" s="193">
        <f>SCORING!S30</f>
        <v>4</v>
      </c>
      <c r="P30" s="156">
        <f>SCORING!U30</f>
        <v>4.2349537037037036E-4</v>
      </c>
      <c r="Q30" s="193">
        <f>SCORING!V30</f>
        <v>4</v>
      </c>
      <c r="R30" s="193">
        <f>SCORING!W30</f>
        <v>3</v>
      </c>
      <c r="S30" s="156">
        <f>SCORING!Y30</f>
        <v>4.5023148148148152E-4</v>
      </c>
      <c r="T30" s="193">
        <f>SCORING!Z30</f>
        <v>6</v>
      </c>
      <c r="U30" s="193">
        <f>SCORING!AA30</f>
        <v>1</v>
      </c>
      <c r="V30" s="220"/>
    </row>
    <row r="31" spans="2:22" s="18" customFormat="1" ht="20.100000000000001" customHeight="1" x14ac:dyDescent="0.2">
      <c r="B31" s="185">
        <v>19</v>
      </c>
      <c r="C31" s="184" t="str">
        <f>SCORING!C31</f>
        <v>Boys 13 yrs &amp; U 50m Free</v>
      </c>
      <c r="D31" s="156">
        <f>SCORING!E31</f>
        <v>4.2627314814814812E-4</v>
      </c>
      <c r="E31" s="157">
        <f>SCORING!F31</f>
        <v>6</v>
      </c>
      <c r="F31" s="157">
        <f>SCORING!G31</f>
        <v>1</v>
      </c>
      <c r="G31" s="156">
        <f>SCORING!I31</f>
        <v>3.8414351851851847E-4</v>
      </c>
      <c r="H31" s="157">
        <f>SCORING!J31</f>
        <v>3</v>
      </c>
      <c r="I31" s="157">
        <f>SCORING!K31</f>
        <v>4</v>
      </c>
      <c r="J31" s="156">
        <f>SCORING!M31</f>
        <v>3.8842592592592596E-4</v>
      </c>
      <c r="K31" s="193">
        <f>SCORING!N31</f>
        <v>4</v>
      </c>
      <c r="L31" s="193">
        <f>SCORING!O31</f>
        <v>3</v>
      </c>
      <c r="M31" s="156">
        <f>SCORING!Q31</f>
        <v>3.7939814814814818E-4</v>
      </c>
      <c r="N31" s="193">
        <f>SCORING!R31</f>
        <v>1</v>
      </c>
      <c r="O31" s="193">
        <f>SCORING!S31</f>
        <v>6</v>
      </c>
      <c r="P31" s="156">
        <f>SCORING!U31</f>
        <v>3.8877314814814824E-4</v>
      </c>
      <c r="Q31" s="193">
        <f>SCORING!V31</f>
        <v>5</v>
      </c>
      <c r="R31" s="193">
        <f>SCORING!W31</f>
        <v>2</v>
      </c>
      <c r="S31" s="156">
        <f>SCORING!Y31</f>
        <v>3.7986111111111114E-4</v>
      </c>
      <c r="T31" s="193">
        <f>SCORING!Z31</f>
        <v>2</v>
      </c>
      <c r="U31" s="193">
        <f>SCORING!AA31</f>
        <v>5</v>
      </c>
      <c r="V31" s="220"/>
    </row>
    <row r="32" spans="2:22" s="18" customFormat="1" ht="20.100000000000001" customHeight="1" x14ac:dyDescent="0.2">
      <c r="B32" s="185">
        <v>20</v>
      </c>
      <c r="C32" s="184" t="str">
        <f>SCORING!C32</f>
        <v>Girls 11 yrs 50m Fly</v>
      </c>
      <c r="D32" s="156">
        <f>SCORING!E32</f>
        <v>4.6331018518518515E-4</v>
      </c>
      <c r="E32" s="157">
        <f>SCORING!F32</f>
        <v>1</v>
      </c>
      <c r="F32" s="157">
        <f>SCORING!G32</f>
        <v>6</v>
      </c>
      <c r="G32" s="156">
        <f>SCORING!I32</f>
        <v>4.9409722222222216E-4</v>
      </c>
      <c r="H32" s="157">
        <f>SCORING!J32</f>
        <v>2</v>
      </c>
      <c r="I32" s="157">
        <f>SCORING!K32</f>
        <v>5</v>
      </c>
      <c r="J32" s="156" t="str">
        <f>SCORING!M32</f>
        <v>DQ</v>
      </c>
      <c r="K32" s="193" t="str">
        <f>SCORING!N32</f>
        <v/>
      </c>
      <c r="L32" s="193">
        <f>SCORING!O32</f>
        <v>0</v>
      </c>
      <c r="M32" s="156">
        <f>SCORING!Q32</f>
        <v>5.7777777777777786E-4</v>
      </c>
      <c r="N32" s="193">
        <f>SCORING!R32</f>
        <v>4</v>
      </c>
      <c r="O32" s="193">
        <f>SCORING!S32</f>
        <v>3</v>
      </c>
      <c r="P32" s="156">
        <f>SCORING!U32</f>
        <v>5.8622685185185177E-4</v>
      </c>
      <c r="Q32" s="193">
        <f>SCORING!V32</f>
        <v>5</v>
      </c>
      <c r="R32" s="193">
        <f>SCORING!W32</f>
        <v>2</v>
      </c>
      <c r="S32" s="156">
        <f>SCORING!Y32</f>
        <v>5.2152777777777777E-4</v>
      </c>
      <c r="T32" s="193">
        <f>SCORING!Z32</f>
        <v>3</v>
      </c>
      <c r="U32" s="193">
        <f>SCORING!AA32</f>
        <v>4</v>
      </c>
      <c r="V32" s="220"/>
    </row>
    <row r="33" spans="2:22" s="18" customFormat="1" ht="20.100000000000001" customHeight="1" x14ac:dyDescent="0.2">
      <c r="B33" s="185">
        <v>21</v>
      </c>
      <c r="C33" s="184" t="str">
        <f>SCORING!C33</f>
        <v>Boys 11 yrs 50m Fly</v>
      </c>
      <c r="D33" s="156" t="str">
        <f>SCORING!E33</f>
        <v>DQ</v>
      </c>
      <c r="E33" s="157" t="str">
        <f>SCORING!F33</f>
        <v/>
      </c>
      <c r="F33" s="157">
        <f>SCORING!G33</f>
        <v>0</v>
      </c>
      <c r="G33" s="156">
        <f>SCORING!I33</f>
        <v>4.2719907407407404E-4</v>
      </c>
      <c r="H33" s="157">
        <f>SCORING!J33</f>
        <v>1</v>
      </c>
      <c r="I33" s="157">
        <f>SCORING!K33</f>
        <v>6</v>
      </c>
      <c r="J33" s="156">
        <f>SCORING!M33</f>
        <v>4.8935185185185182E-4</v>
      </c>
      <c r="K33" s="193">
        <f>SCORING!N33</f>
        <v>2</v>
      </c>
      <c r="L33" s="193">
        <f>SCORING!O33</f>
        <v>5</v>
      </c>
      <c r="M33" s="156">
        <f>SCORING!Q33</f>
        <v>5.5462962962962963E-4</v>
      </c>
      <c r="N33" s="193">
        <f>SCORING!R33</f>
        <v>4</v>
      </c>
      <c r="O33" s="193">
        <f>SCORING!S33</f>
        <v>3</v>
      </c>
      <c r="P33" s="156">
        <f>SCORING!U33</f>
        <v>6.1261574074074072E-4</v>
      </c>
      <c r="Q33" s="193">
        <f>SCORING!V33</f>
        <v>5</v>
      </c>
      <c r="R33" s="193">
        <f>SCORING!W33</f>
        <v>2</v>
      </c>
      <c r="S33" s="156">
        <f>SCORING!Y33</f>
        <v>5.2800925925925921E-4</v>
      </c>
      <c r="T33" s="193">
        <f>SCORING!Z33</f>
        <v>3</v>
      </c>
      <c r="U33" s="193">
        <f>SCORING!AA33</f>
        <v>4</v>
      </c>
      <c r="V33" s="220"/>
    </row>
    <row r="34" spans="2:22" s="18" customFormat="1" ht="20.100000000000001" customHeight="1" x14ac:dyDescent="0.2">
      <c r="B34" s="185">
        <v>22</v>
      </c>
      <c r="C34" s="184" t="str">
        <f>SCORING!C34</f>
        <v>Girls 10 yrs 50m Breast</v>
      </c>
      <c r="D34" s="156">
        <f>SCORING!E34</f>
        <v>6.7766203703703706E-4</v>
      </c>
      <c r="E34" s="157">
        <f>SCORING!F34</f>
        <v>4</v>
      </c>
      <c r="F34" s="157">
        <f>SCORING!G34</f>
        <v>3</v>
      </c>
      <c r="G34" s="156">
        <f>SCORING!I34</f>
        <v>6.9884259259259259E-4</v>
      </c>
      <c r="H34" s="157">
        <f>SCORING!J34</f>
        <v>5</v>
      </c>
      <c r="I34" s="157">
        <f>SCORING!K34</f>
        <v>2</v>
      </c>
      <c r="J34" s="156">
        <f>SCORING!M34</f>
        <v>5.2916666666666661E-4</v>
      </c>
      <c r="K34" s="193">
        <f>SCORING!N34</f>
        <v>1</v>
      </c>
      <c r="L34" s="193">
        <f>SCORING!O34</f>
        <v>6</v>
      </c>
      <c r="M34" s="156">
        <f>SCORING!Q34</f>
        <v>6.2245370370370373E-4</v>
      </c>
      <c r="N34" s="193">
        <f>SCORING!R34</f>
        <v>2</v>
      </c>
      <c r="O34" s="193">
        <f>SCORING!S34</f>
        <v>5</v>
      </c>
      <c r="P34" s="156" t="str">
        <f>SCORING!U34</f>
        <v>DQ</v>
      </c>
      <c r="Q34" s="193" t="str">
        <f>SCORING!V34</f>
        <v/>
      </c>
      <c r="R34" s="193">
        <f>SCORING!W34</f>
        <v>0</v>
      </c>
      <c r="S34" s="156">
        <f>SCORING!Y34</f>
        <v>6.4270833333333335E-4</v>
      </c>
      <c r="T34" s="193">
        <f>SCORING!Z34</f>
        <v>3</v>
      </c>
      <c r="U34" s="193">
        <f>SCORING!AA34</f>
        <v>4</v>
      </c>
      <c r="V34" s="220"/>
    </row>
    <row r="35" spans="2:22" s="18" customFormat="1" ht="20.100000000000001" customHeight="1" x14ac:dyDescent="0.2">
      <c r="B35" s="185">
        <v>23</v>
      </c>
      <c r="C35" s="184" t="str">
        <f>SCORING!C35</f>
        <v>Boys 10 yrs 50m Breast</v>
      </c>
      <c r="D35" s="156">
        <f>SCORING!E35</f>
        <v>5.7997685185185181E-4</v>
      </c>
      <c r="E35" s="157">
        <f>SCORING!F35</f>
        <v>2</v>
      </c>
      <c r="F35" s="157">
        <f>SCORING!G35</f>
        <v>5</v>
      </c>
      <c r="G35" s="156">
        <f>SCORING!I35</f>
        <v>6.0115740740740735E-4</v>
      </c>
      <c r="H35" s="157">
        <f>SCORING!J35</f>
        <v>3</v>
      </c>
      <c r="I35" s="157">
        <f>SCORING!K35</f>
        <v>4</v>
      </c>
      <c r="J35" s="156">
        <f>SCORING!M35</f>
        <v>5.1944444444444445E-4</v>
      </c>
      <c r="K35" s="193">
        <f>SCORING!N35</f>
        <v>1</v>
      </c>
      <c r="L35" s="193">
        <f>SCORING!O35</f>
        <v>6</v>
      </c>
      <c r="M35" s="156">
        <f>SCORING!Q35</f>
        <v>7.0416666666666674E-4</v>
      </c>
      <c r="N35" s="193">
        <f>SCORING!R35</f>
        <v>6</v>
      </c>
      <c r="O35" s="193">
        <f>SCORING!S35</f>
        <v>1</v>
      </c>
      <c r="P35" s="156">
        <f>SCORING!U35</f>
        <v>6.0949074074074063E-4</v>
      </c>
      <c r="Q35" s="193">
        <f>SCORING!V35</f>
        <v>4</v>
      </c>
      <c r="R35" s="193">
        <f>SCORING!W35</f>
        <v>3</v>
      </c>
      <c r="S35" s="156">
        <f>SCORING!Y35</f>
        <v>6.1921296296296301E-4</v>
      </c>
      <c r="T35" s="193">
        <f>SCORING!Z35</f>
        <v>5</v>
      </c>
      <c r="U35" s="193">
        <f>SCORING!AA35</f>
        <v>2</v>
      </c>
      <c r="V35" s="220"/>
    </row>
    <row r="36" spans="2:22" s="18" customFormat="1" ht="20.100000000000001" customHeight="1" x14ac:dyDescent="0.2">
      <c r="B36" s="185">
        <v>24</v>
      </c>
      <c r="C36" s="184" t="str">
        <f>SCORING!C36</f>
        <v xml:space="preserve">Girls 9 yrs 25m Back </v>
      </c>
      <c r="D36" s="156">
        <f>SCORING!E36</f>
        <v>2.752314814814815E-4</v>
      </c>
      <c r="E36" s="157">
        <f>SCORING!F36</f>
        <v>3</v>
      </c>
      <c r="F36" s="157">
        <f>SCORING!G36</f>
        <v>4</v>
      </c>
      <c r="G36" s="156">
        <f>SCORING!I36</f>
        <v>2.2962962962962962E-4</v>
      </c>
      <c r="H36" s="157">
        <f>SCORING!J36</f>
        <v>1</v>
      </c>
      <c r="I36" s="157">
        <f>SCORING!K36</f>
        <v>6</v>
      </c>
      <c r="J36" s="156">
        <f>SCORING!M36</f>
        <v>2.4745370370370367E-4</v>
      </c>
      <c r="K36" s="193">
        <f>SCORING!N36</f>
        <v>2</v>
      </c>
      <c r="L36" s="193">
        <f>SCORING!O36</f>
        <v>5</v>
      </c>
      <c r="M36" s="156">
        <f>SCORING!Q36</f>
        <v>3.621527777777777E-4</v>
      </c>
      <c r="N36" s="193">
        <f>SCORING!R36</f>
        <v>6</v>
      </c>
      <c r="O36" s="193">
        <f>SCORING!S36</f>
        <v>1</v>
      </c>
      <c r="P36" s="156">
        <f>SCORING!U36</f>
        <v>2.9942129629629633E-4</v>
      </c>
      <c r="Q36" s="193">
        <f>SCORING!V36</f>
        <v>4</v>
      </c>
      <c r="R36" s="193">
        <f>SCORING!W36</f>
        <v>3</v>
      </c>
      <c r="S36" s="156">
        <f>SCORING!Y36</f>
        <v>3.0706018518518522E-4</v>
      </c>
      <c r="T36" s="193">
        <f>SCORING!Z36</f>
        <v>5</v>
      </c>
      <c r="U36" s="193">
        <f>SCORING!AA36</f>
        <v>2</v>
      </c>
      <c r="V36" s="220"/>
    </row>
    <row r="37" spans="2:22" s="18" customFormat="1" ht="20.100000000000001" customHeight="1" x14ac:dyDescent="0.2">
      <c r="B37" s="185">
        <v>25</v>
      </c>
      <c r="C37" s="184" t="str">
        <f>SCORING!C37</f>
        <v>Boys 9 yrs 25m Back</v>
      </c>
      <c r="D37" s="156">
        <f>SCORING!E37</f>
        <v>3.1805555555555558E-4</v>
      </c>
      <c r="E37" s="157">
        <f>SCORING!F37</f>
        <v>4</v>
      </c>
      <c r="F37" s="157">
        <f>SCORING!G37</f>
        <v>3</v>
      </c>
      <c r="G37" s="156">
        <f>SCORING!I37</f>
        <v>2.488425925925926E-4</v>
      </c>
      <c r="H37" s="157">
        <f>SCORING!J37</f>
        <v>1</v>
      </c>
      <c r="I37" s="157">
        <f>SCORING!K37</f>
        <v>6</v>
      </c>
      <c r="J37" s="156">
        <f>SCORING!M37</f>
        <v>3.1967592592592594E-4</v>
      </c>
      <c r="K37" s="193">
        <f>SCORING!N37</f>
        <v>5</v>
      </c>
      <c r="L37" s="193">
        <f>SCORING!O37</f>
        <v>2</v>
      </c>
      <c r="M37" s="156">
        <f>SCORING!Q37</f>
        <v>3.1134259259259261E-4</v>
      </c>
      <c r="N37" s="193">
        <f>SCORING!R37</f>
        <v>3</v>
      </c>
      <c r="O37" s="193">
        <f>SCORING!S37</f>
        <v>4</v>
      </c>
      <c r="P37" s="156">
        <f>SCORING!U37</f>
        <v>3.0856481481481485E-4</v>
      </c>
      <c r="Q37" s="193">
        <f>SCORING!V37</f>
        <v>2</v>
      </c>
      <c r="R37" s="193">
        <f>SCORING!W37</f>
        <v>5</v>
      </c>
      <c r="S37" s="156">
        <f>SCORING!Y37</f>
        <v>3.3668981481481484E-4</v>
      </c>
      <c r="T37" s="193">
        <f>SCORING!Z37</f>
        <v>6</v>
      </c>
      <c r="U37" s="193">
        <f>SCORING!AA37</f>
        <v>1</v>
      </c>
      <c r="V37" s="220"/>
    </row>
    <row r="38" spans="2:22" s="18" customFormat="1" ht="20.100000000000001" customHeight="1" x14ac:dyDescent="0.2">
      <c r="B38" s="185">
        <v>26</v>
      </c>
      <c r="C38" s="184" t="str">
        <f>SCORING!C38</f>
        <v>Girls 18 yrs &amp; U 50m Fly</v>
      </c>
      <c r="D38" s="156">
        <f>SCORING!E38</f>
        <v>3.7129629629629627E-4</v>
      </c>
      <c r="E38" s="157">
        <f>SCORING!F38</f>
        <v>1</v>
      </c>
      <c r="F38" s="157">
        <f>SCORING!G38</f>
        <v>6</v>
      </c>
      <c r="G38" s="156">
        <f>SCORING!I38</f>
        <v>3.979166666666667E-4</v>
      </c>
      <c r="H38" s="157">
        <f>SCORING!J38</f>
        <v>2</v>
      </c>
      <c r="I38" s="157">
        <f>SCORING!K38</f>
        <v>5</v>
      </c>
      <c r="J38" s="156">
        <f>SCORING!M38</f>
        <v>4.3703703703703699E-4</v>
      </c>
      <c r="K38" s="193">
        <f>SCORING!N38</f>
        <v>6</v>
      </c>
      <c r="L38" s="193">
        <f>SCORING!O38</f>
        <v>1</v>
      </c>
      <c r="M38" s="156">
        <f>SCORING!Q38</f>
        <v>4.1400462962962967E-4</v>
      </c>
      <c r="N38" s="193">
        <f>SCORING!R38</f>
        <v>3</v>
      </c>
      <c r="O38" s="193">
        <f>SCORING!S38</f>
        <v>4</v>
      </c>
      <c r="P38" s="156">
        <f>SCORING!U38</f>
        <v>4.3692129629629631E-4</v>
      </c>
      <c r="Q38" s="193">
        <f>SCORING!V38</f>
        <v>5</v>
      </c>
      <c r="R38" s="193">
        <f>SCORING!W38</f>
        <v>2</v>
      </c>
      <c r="S38" s="156">
        <f>SCORING!Y38</f>
        <v>4.2824074074074075E-4</v>
      </c>
      <c r="T38" s="193">
        <f>SCORING!Z38</f>
        <v>4</v>
      </c>
      <c r="U38" s="193">
        <f>SCORING!AA38</f>
        <v>3</v>
      </c>
      <c r="V38" s="220"/>
    </row>
    <row r="39" spans="2:22" s="18" customFormat="1" ht="20.100000000000001" customHeight="1" x14ac:dyDescent="0.2">
      <c r="B39" s="185">
        <v>27</v>
      </c>
      <c r="C39" s="184" t="str">
        <f>SCORING!C39</f>
        <v>Boys 18 yrs &amp; U 50m Fly</v>
      </c>
      <c r="D39" s="156">
        <f>SCORING!E39</f>
        <v>3.7523148148148143E-4</v>
      </c>
      <c r="E39" s="157">
        <f>SCORING!F39</f>
        <v>3</v>
      </c>
      <c r="F39" s="157">
        <f>SCORING!G39</f>
        <v>4</v>
      </c>
      <c r="G39" s="156">
        <f>SCORING!I39</f>
        <v>4.1226851851851857E-4</v>
      </c>
      <c r="H39" s="157">
        <f>SCORING!J39</f>
        <v>6</v>
      </c>
      <c r="I39" s="157">
        <f>SCORING!K39</f>
        <v>1</v>
      </c>
      <c r="J39" s="156">
        <f>SCORING!M39</f>
        <v>3.6423611111111113E-4</v>
      </c>
      <c r="K39" s="193">
        <f>SCORING!N39</f>
        <v>2</v>
      </c>
      <c r="L39" s="193">
        <f>SCORING!O39</f>
        <v>5</v>
      </c>
      <c r="M39" s="156">
        <f>SCORING!Q39</f>
        <v>3.7534722222222223E-4</v>
      </c>
      <c r="N39" s="193">
        <f>SCORING!R39</f>
        <v>4</v>
      </c>
      <c r="O39" s="193">
        <f>SCORING!S39</f>
        <v>3</v>
      </c>
      <c r="P39" s="156">
        <f>SCORING!U39</f>
        <v>3.9027777777777775E-4</v>
      </c>
      <c r="Q39" s="193">
        <f>SCORING!V39</f>
        <v>5</v>
      </c>
      <c r="R39" s="193">
        <f>SCORING!W39</f>
        <v>2</v>
      </c>
      <c r="S39" s="156">
        <f>SCORING!Y39</f>
        <v>3.6273148148148146E-4</v>
      </c>
      <c r="T39" s="193">
        <f>SCORING!Z39</f>
        <v>1</v>
      </c>
      <c r="U39" s="193">
        <f>SCORING!AA39</f>
        <v>6</v>
      </c>
      <c r="V39" s="220"/>
    </row>
    <row r="40" spans="2:22" s="18" customFormat="1" ht="20.100000000000001" customHeight="1" x14ac:dyDescent="0.2">
      <c r="B40" s="185">
        <v>28</v>
      </c>
      <c r="C40" s="184" t="str">
        <f>SCORING!C40</f>
        <v>Girls 15 yrs &amp; U 50m Breast</v>
      </c>
      <c r="D40" s="156">
        <f>SCORING!E40</f>
        <v>4.8645833333333332E-4</v>
      </c>
      <c r="E40" s="157">
        <f>SCORING!F40</f>
        <v>1</v>
      </c>
      <c r="F40" s="157">
        <f>SCORING!G40</f>
        <v>6</v>
      </c>
      <c r="G40" s="156">
        <f>SCORING!I40</f>
        <v>5.4027777777777776E-4</v>
      </c>
      <c r="H40" s="157">
        <f>SCORING!J40</f>
        <v>4</v>
      </c>
      <c r="I40" s="157">
        <f>SCORING!K40</f>
        <v>3</v>
      </c>
      <c r="J40" s="156">
        <f>SCORING!M40</f>
        <v>5.1400462962962956E-4</v>
      </c>
      <c r="K40" s="193">
        <f>SCORING!N40</f>
        <v>3</v>
      </c>
      <c r="L40" s="193">
        <f>SCORING!O40</f>
        <v>4</v>
      </c>
      <c r="M40" s="156">
        <f>SCORING!Q40</f>
        <v>5.4872685185185178E-4</v>
      </c>
      <c r="N40" s="193">
        <f>SCORING!R40</f>
        <v>6</v>
      </c>
      <c r="O40" s="193">
        <f>SCORING!S40</f>
        <v>1</v>
      </c>
      <c r="P40" s="156">
        <f>SCORING!U40</f>
        <v>5.0486111111111109E-4</v>
      </c>
      <c r="Q40" s="193">
        <f>SCORING!V40</f>
        <v>2</v>
      </c>
      <c r="R40" s="193">
        <f>SCORING!W40</f>
        <v>5</v>
      </c>
      <c r="S40" s="156">
        <f>SCORING!Y40</f>
        <v>5.4108796296296294E-4</v>
      </c>
      <c r="T40" s="193">
        <f>SCORING!Z40</f>
        <v>5</v>
      </c>
      <c r="U40" s="193">
        <f>SCORING!AA40</f>
        <v>2</v>
      </c>
      <c r="V40" s="220"/>
    </row>
    <row r="41" spans="2:22" s="18" customFormat="1" ht="20.100000000000001" customHeight="1" x14ac:dyDescent="0.2">
      <c r="B41" s="185">
        <v>29</v>
      </c>
      <c r="C41" s="184" t="str">
        <f>SCORING!C41</f>
        <v>Boys 15 yrs &amp; U 50m Breast</v>
      </c>
      <c r="D41" s="156">
        <f>SCORING!E41</f>
        <v>4.4143518518518517E-4</v>
      </c>
      <c r="E41" s="157">
        <f>SCORING!F41</f>
        <v>3</v>
      </c>
      <c r="F41" s="157">
        <f>SCORING!G41</f>
        <v>4</v>
      </c>
      <c r="G41" s="156">
        <f>SCORING!I41</f>
        <v>5.5046296296296299E-4</v>
      </c>
      <c r="H41" s="157">
        <f>SCORING!J41</f>
        <v>5</v>
      </c>
      <c r="I41" s="157">
        <f>SCORING!K41</f>
        <v>2</v>
      </c>
      <c r="J41" s="156">
        <f>SCORING!M41</f>
        <v>4.3831018518518519E-4</v>
      </c>
      <c r="K41" s="193">
        <f>SCORING!N41</f>
        <v>2</v>
      </c>
      <c r="L41" s="193">
        <f>SCORING!O41</f>
        <v>5</v>
      </c>
      <c r="M41" s="156">
        <f>SCORING!Q41</f>
        <v>4.3263888888888887E-4</v>
      </c>
      <c r="N41" s="193">
        <f>SCORING!R41</f>
        <v>1</v>
      </c>
      <c r="O41" s="193">
        <f>SCORING!S41</f>
        <v>6</v>
      </c>
      <c r="P41" s="156">
        <f>SCORING!U41</f>
        <v>5.5231481481481483E-4</v>
      </c>
      <c r="Q41" s="193">
        <f>SCORING!V41</f>
        <v>6</v>
      </c>
      <c r="R41" s="193">
        <f>SCORING!W41</f>
        <v>1</v>
      </c>
      <c r="S41" s="156">
        <f>SCORING!Y41</f>
        <v>5.2303240740740739E-4</v>
      </c>
      <c r="T41" s="193">
        <f>SCORING!Z41</f>
        <v>4</v>
      </c>
      <c r="U41" s="193">
        <f>SCORING!AA41</f>
        <v>3</v>
      </c>
      <c r="V41" s="220"/>
    </row>
    <row r="42" spans="2:22" s="18" customFormat="1" ht="20.100000000000001" customHeight="1" x14ac:dyDescent="0.2">
      <c r="B42" s="185">
        <v>30</v>
      </c>
      <c r="C42" s="184" t="str">
        <f>SCORING!C42</f>
        <v>Girls 13 yrs &amp; U 50m Back</v>
      </c>
      <c r="D42" s="156">
        <f>SCORING!E42</f>
        <v>4.1898148148148155E-4</v>
      </c>
      <c r="E42" s="157">
        <f>SCORING!F42</f>
        <v>2</v>
      </c>
      <c r="F42" s="157">
        <f>SCORING!G42</f>
        <v>5</v>
      </c>
      <c r="G42" s="156">
        <f>SCORING!I42</f>
        <v>4.025462962962963E-4</v>
      </c>
      <c r="H42" s="157">
        <f>SCORING!J42</f>
        <v>1</v>
      </c>
      <c r="I42" s="157">
        <f>SCORING!K42</f>
        <v>6</v>
      </c>
      <c r="J42" s="156" t="str">
        <f>SCORING!M42</f>
        <v>DQ</v>
      </c>
      <c r="K42" s="193" t="str">
        <f>SCORING!N42</f>
        <v/>
      </c>
      <c r="L42" s="193">
        <f>SCORING!O42</f>
        <v>0</v>
      </c>
      <c r="M42" s="156">
        <f>SCORING!Q42</f>
        <v>4.604166666666667E-4</v>
      </c>
      <c r="N42" s="193">
        <f>SCORING!R42</f>
        <v>3</v>
      </c>
      <c r="O42" s="193">
        <f>SCORING!S42</f>
        <v>4</v>
      </c>
      <c r="P42" s="156">
        <f>SCORING!U42</f>
        <v>5.4178240740740738E-4</v>
      </c>
      <c r="Q42" s="193">
        <f>SCORING!V42</f>
        <v>4</v>
      </c>
      <c r="R42" s="193">
        <f>SCORING!W42</f>
        <v>3</v>
      </c>
      <c r="S42" s="156">
        <f>SCORING!Y42</f>
        <v>5.7476851851851851E-4</v>
      </c>
      <c r="T42" s="193">
        <f>SCORING!Z42</f>
        <v>5</v>
      </c>
      <c r="U42" s="193">
        <f>SCORING!AA42</f>
        <v>2</v>
      </c>
      <c r="V42" s="220"/>
    </row>
    <row r="43" spans="2:22" s="18" customFormat="1" ht="20.100000000000001" customHeight="1" x14ac:dyDescent="0.2">
      <c r="B43" s="185">
        <v>31</v>
      </c>
      <c r="C43" s="184" t="str">
        <f>SCORING!C43</f>
        <v>Boys 13 yrs &amp; U 50m Back</v>
      </c>
      <c r="D43" s="156">
        <f>SCORING!E43</f>
        <v>4.2048611111111106E-4</v>
      </c>
      <c r="E43" s="157">
        <f>SCORING!F43</f>
        <v>1</v>
      </c>
      <c r="F43" s="157">
        <f>SCORING!G43</f>
        <v>6</v>
      </c>
      <c r="G43" s="156">
        <f>SCORING!I43</f>
        <v>4.3842592592592593E-4</v>
      </c>
      <c r="H43" s="157">
        <f>SCORING!J43</f>
        <v>2</v>
      </c>
      <c r="I43" s="157">
        <f>SCORING!K43</f>
        <v>5</v>
      </c>
      <c r="J43" s="156">
        <f>SCORING!M43</f>
        <v>4.6250000000000002E-4</v>
      </c>
      <c r="K43" s="193">
        <f>SCORING!N43</f>
        <v>5</v>
      </c>
      <c r="L43" s="193">
        <f>SCORING!O43</f>
        <v>2</v>
      </c>
      <c r="M43" s="156">
        <f>SCORING!Q43</f>
        <v>4.7708333333333327E-4</v>
      </c>
      <c r="N43" s="193">
        <f>SCORING!R43</f>
        <v>6</v>
      </c>
      <c r="O43" s="193">
        <f>SCORING!S43</f>
        <v>1</v>
      </c>
      <c r="P43" s="156">
        <f>SCORING!U43</f>
        <v>4.4340277777777781E-4</v>
      </c>
      <c r="Q43" s="193">
        <f>SCORING!V43</f>
        <v>3</v>
      </c>
      <c r="R43" s="193">
        <f>SCORING!W43</f>
        <v>4</v>
      </c>
      <c r="S43" s="156">
        <f>SCORING!Y43</f>
        <v>4.5474537037037033E-4</v>
      </c>
      <c r="T43" s="193">
        <f>SCORING!Z43</f>
        <v>4</v>
      </c>
      <c r="U43" s="193">
        <f>SCORING!AA43</f>
        <v>3</v>
      </c>
      <c r="V43" s="220"/>
    </row>
    <row r="44" spans="2:22" s="18" customFormat="1" ht="20.100000000000001" customHeight="1" x14ac:dyDescent="0.2">
      <c r="B44" s="185">
        <v>32</v>
      </c>
      <c r="C44" s="184" t="str">
        <f>SCORING!C44</f>
        <v>Girls 11 yrs 50m Free</v>
      </c>
      <c r="D44" s="156">
        <f>SCORING!E44</f>
        <v>4.0000000000000002E-4</v>
      </c>
      <c r="E44" s="157">
        <f>SCORING!F44</f>
        <v>1</v>
      </c>
      <c r="F44" s="157">
        <f>SCORING!G44</f>
        <v>6</v>
      </c>
      <c r="G44" s="156">
        <f>SCORING!I44</f>
        <v>4.0219907407407413E-4</v>
      </c>
      <c r="H44" s="157">
        <f>SCORING!J44</f>
        <v>2</v>
      </c>
      <c r="I44" s="157">
        <f>SCORING!K44</f>
        <v>5</v>
      </c>
      <c r="J44" s="156">
        <f>SCORING!M44</f>
        <v>4.5613425925925921E-4</v>
      </c>
      <c r="K44" s="193">
        <f>SCORING!N44</f>
        <v>4</v>
      </c>
      <c r="L44" s="193">
        <f>SCORING!O44</f>
        <v>3</v>
      </c>
      <c r="M44" s="156">
        <f>SCORING!Q44</f>
        <v>4.6446759259259266E-4</v>
      </c>
      <c r="N44" s="193">
        <f>SCORING!R44</f>
        <v>5</v>
      </c>
      <c r="O44" s="193">
        <f>SCORING!S44</f>
        <v>2</v>
      </c>
      <c r="P44" s="156">
        <f>SCORING!U44</f>
        <v>5.3668981481481482E-4</v>
      </c>
      <c r="Q44" s="193">
        <f>SCORING!V44</f>
        <v>6</v>
      </c>
      <c r="R44" s="193">
        <f>SCORING!W44</f>
        <v>1</v>
      </c>
      <c r="S44" s="156">
        <f>SCORING!Y44</f>
        <v>4.4131944444444448E-4</v>
      </c>
      <c r="T44" s="193">
        <f>SCORING!Z44</f>
        <v>3</v>
      </c>
      <c r="U44" s="193">
        <f>SCORING!AA44</f>
        <v>4</v>
      </c>
      <c r="V44" s="220"/>
    </row>
    <row r="45" spans="2:22" s="18" customFormat="1" ht="20.100000000000001" customHeight="1" x14ac:dyDescent="0.2">
      <c r="B45" s="185">
        <v>33</v>
      </c>
      <c r="C45" s="184" t="str">
        <f>SCORING!C45</f>
        <v>Boys 11 yrs 50m Free</v>
      </c>
      <c r="D45" s="156">
        <f>SCORING!E45</f>
        <v>4.0763888888888886E-4</v>
      </c>
      <c r="E45" s="157">
        <f>SCORING!F45</f>
        <v>3</v>
      </c>
      <c r="F45" s="157">
        <f>SCORING!G45</f>
        <v>4</v>
      </c>
      <c r="G45" s="156">
        <f>SCORING!I45</f>
        <v>3.8587962962962968E-4</v>
      </c>
      <c r="H45" s="157">
        <f>SCORING!J45</f>
        <v>1</v>
      </c>
      <c r="I45" s="157">
        <f>SCORING!K45</f>
        <v>6</v>
      </c>
      <c r="J45" s="156">
        <f>SCORING!M45</f>
        <v>4.2824074074074075E-4</v>
      </c>
      <c r="K45" s="193">
        <f>SCORING!N45</f>
        <v>5</v>
      </c>
      <c r="L45" s="193">
        <f>SCORING!O45</f>
        <v>2</v>
      </c>
      <c r="M45" s="156">
        <f>SCORING!Q45</f>
        <v>5.0138888888888889E-4</v>
      </c>
      <c r="N45" s="193">
        <f>SCORING!R45</f>
        <v>6</v>
      </c>
      <c r="O45" s="193">
        <f>SCORING!S45</f>
        <v>1</v>
      </c>
      <c r="P45" s="156">
        <f>SCORING!U45</f>
        <v>4.1666666666666669E-4</v>
      </c>
      <c r="Q45" s="193">
        <f>SCORING!V45</f>
        <v>4</v>
      </c>
      <c r="R45" s="193">
        <f>SCORING!W45</f>
        <v>3</v>
      </c>
      <c r="S45" s="156">
        <f>SCORING!Y45</f>
        <v>4.0752314814814812E-4</v>
      </c>
      <c r="T45" s="193">
        <f>SCORING!Z45</f>
        <v>2</v>
      </c>
      <c r="U45" s="193">
        <f>SCORING!AA45</f>
        <v>5</v>
      </c>
      <c r="V45" s="220"/>
    </row>
    <row r="46" spans="2:22" s="18" customFormat="1" ht="20.100000000000001" customHeight="1" x14ac:dyDescent="0.2">
      <c r="B46" s="185">
        <v>34</v>
      </c>
      <c r="C46" s="184" t="str">
        <f>SCORING!C46</f>
        <v>Girls 10 yrs 25m Fly</v>
      </c>
      <c r="D46" s="156">
        <f>SCORING!E46</f>
        <v>2.275462962962963E-4</v>
      </c>
      <c r="E46" s="157">
        <f>SCORING!F46</f>
        <v>2</v>
      </c>
      <c r="F46" s="157">
        <f>SCORING!G46</f>
        <v>5</v>
      </c>
      <c r="G46" s="156">
        <f>SCORING!I46</f>
        <v>2.2708333333333334E-4</v>
      </c>
      <c r="H46" s="157">
        <f>SCORING!J46</f>
        <v>1</v>
      </c>
      <c r="I46" s="157">
        <f>SCORING!K46</f>
        <v>6</v>
      </c>
      <c r="J46" s="156">
        <f>SCORING!M46</f>
        <v>2.488425925925926E-4</v>
      </c>
      <c r="K46" s="193">
        <f>SCORING!N46</f>
        <v>3</v>
      </c>
      <c r="L46" s="193">
        <f>SCORING!O46</f>
        <v>4</v>
      </c>
      <c r="M46" s="156">
        <f>SCORING!Q46</f>
        <v>2.5740740740740742E-4</v>
      </c>
      <c r="N46" s="193">
        <f>SCORING!R46</f>
        <v>4</v>
      </c>
      <c r="O46" s="193">
        <f>SCORING!S46</f>
        <v>3</v>
      </c>
      <c r="P46" s="156">
        <f>SCORING!U46</f>
        <v>3.2256944444444444E-4</v>
      </c>
      <c r="Q46" s="193">
        <f>SCORING!V46</f>
        <v>6</v>
      </c>
      <c r="R46" s="193">
        <f>SCORING!W46</f>
        <v>1</v>
      </c>
      <c r="S46" s="156">
        <f>SCORING!Y46</f>
        <v>2.7881944444444444E-4</v>
      </c>
      <c r="T46" s="193">
        <f>SCORING!Z46</f>
        <v>5</v>
      </c>
      <c r="U46" s="193">
        <f>SCORING!AA46</f>
        <v>2</v>
      </c>
      <c r="V46" s="220"/>
    </row>
    <row r="47" spans="2:22" s="18" customFormat="1" ht="20.100000000000001" customHeight="1" x14ac:dyDescent="0.2">
      <c r="B47" s="185">
        <v>35</v>
      </c>
      <c r="C47" s="184" t="str">
        <f>SCORING!C47</f>
        <v>Boys 10 yrs 25m Fly</v>
      </c>
      <c r="D47" s="156">
        <f>SCORING!E47</f>
        <v>2.1921296296296296E-4</v>
      </c>
      <c r="E47" s="157">
        <f>SCORING!F47</f>
        <v>3</v>
      </c>
      <c r="F47" s="157">
        <f>SCORING!G47</f>
        <v>4</v>
      </c>
      <c r="G47" s="156">
        <f>SCORING!I47</f>
        <v>2.0578703703703707E-4</v>
      </c>
      <c r="H47" s="157">
        <f>SCORING!J47</f>
        <v>2</v>
      </c>
      <c r="I47" s="157">
        <f>SCORING!K47</f>
        <v>5</v>
      </c>
      <c r="J47" s="156">
        <f>SCORING!M47</f>
        <v>1.9490740740740742E-4</v>
      </c>
      <c r="K47" s="193">
        <f>SCORING!N47</f>
        <v>1</v>
      </c>
      <c r="L47" s="193">
        <f>SCORING!O47</f>
        <v>6</v>
      </c>
      <c r="M47" s="156" t="str">
        <f>SCORING!Q47</f>
        <v>DQ</v>
      </c>
      <c r="N47" s="193" t="str">
        <f>SCORING!R47</f>
        <v/>
      </c>
      <c r="O47" s="193">
        <f>SCORING!S47</f>
        <v>0</v>
      </c>
      <c r="P47" s="156">
        <f>SCORING!U47</f>
        <v>2.7060185185185184E-4</v>
      </c>
      <c r="Q47" s="193">
        <f>SCORING!V47</f>
        <v>4</v>
      </c>
      <c r="R47" s="193">
        <f>SCORING!W47</f>
        <v>3</v>
      </c>
      <c r="S47" s="156" t="str">
        <f>SCORING!Y47</f>
        <v>DQ</v>
      </c>
      <c r="T47" s="193" t="str">
        <f>SCORING!Z47</f>
        <v/>
      </c>
      <c r="U47" s="193">
        <f>SCORING!AA47</f>
        <v>0</v>
      </c>
      <c r="V47" s="220"/>
    </row>
    <row r="48" spans="2:22" s="18" customFormat="1" ht="20.100000000000001" customHeight="1" x14ac:dyDescent="0.2">
      <c r="B48" s="185">
        <v>36</v>
      </c>
      <c r="C48" s="184" t="str">
        <f>SCORING!C48</f>
        <v>Girls 9 yrs 25m Breast</v>
      </c>
      <c r="D48" s="156">
        <f>SCORING!E48</f>
        <v>2.8993055555555559E-4</v>
      </c>
      <c r="E48" s="157">
        <f>SCORING!F48</f>
        <v>3</v>
      </c>
      <c r="F48" s="157">
        <f>SCORING!G48</f>
        <v>4</v>
      </c>
      <c r="G48" s="156">
        <f>SCORING!I48</f>
        <v>2.8784722222222227E-4</v>
      </c>
      <c r="H48" s="157">
        <f>SCORING!J48</f>
        <v>2</v>
      </c>
      <c r="I48" s="157">
        <f>SCORING!K48</f>
        <v>5</v>
      </c>
      <c r="J48" s="156">
        <f>SCORING!M48</f>
        <v>2.5833333333333334E-4</v>
      </c>
      <c r="K48" s="193">
        <f>SCORING!N48</f>
        <v>1</v>
      </c>
      <c r="L48" s="193">
        <f>SCORING!O48</f>
        <v>6</v>
      </c>
      <c r="M48" s="156">
        <f>SCORING!Q48</f>
        <v>4.0150462962962964E-4</v>
      </c>
      <c r="N48" s="193">
        <f>SCORING!R48</f>
        <v>5</v>
      </c>
      <c r="O48" s="193">
        <f>SCORING!S48</f>
        <v>2</v>
      </c>
      <c r="P48" s="156">
        <f>SCORING!U48</f>
        <v>3.295138888888889E-4</v>
      </c>
      <c r="Q48" s="193">
        <f>SCORING!V48</f>
        <v>4</v>
      </c>
      <c r="R48" s="193">
        <f>SCORING!W48</f>
        <v>3</v>
      </c>
      <c r="S48" s="156" t="str">
        <f>SCORING!Y48</f>
        <v>DQ</v>
      </c>
      <c r="T48" s="193" t="str">
        <f>SCORING!Z48</f>
        <v/>
      </c>
      <c r="U48" s="193">
        <f>SCORING!AA48</f>
        <v>0</v>
      </c>
      <c r="V48" s="220"/>
    </row>
    <row r="49" spans="2:22" s="18" customFormat="1" ht="20.100000000000001" customHeight="1" x14ac:dyDescent="0.2">
      <c r="B49" s="185">
        <v>37</v>
      </c>
      <c r="C49" s="184" t="str">
        <f>SCORING!C49</f>
        <v>Boys 9 yrs 25m Breast</v>
      </c>
      <c r="D49" s="156">
        <f>SCORING!E49</f>
        <v>3.5E-4</v>
      </c>
      <c r="E49" s="157">
        <f>SCORING!F49</f>
        <v>4</v>
      </c>
      <c r="F49" s="157">
        <f>SCORING!G49</f>
        <v>3</v>
      </c>
      <c r="G49" s="156">
        <f>SCORING!I49</f>
        <v>2.6874999999999995E-4</v>
      </c>
      <c r="H49" s="157">
        <f>SCORING!J49</f>
        <v>1</v>
      </c>
      <c r="I49" s="157">
        <f>SCORING!K49</f>
        <v>6</v>
      </c>
      <c r="J49" s="156">
        <f>SCORING!M49</f>
        <v>3.0532407407407407E-4</v>
      </c>
      <c r="K49" s="193">
        <f>SCORING!N49</f>
        <v>2</v>
      </c>
      <c r="L49" s="193">
        <f>SCORING!O49</f>
        <v>5</v>
      </c>
      <c r="M49" s="156">
        <f>SCORING!Q49</f>
        <v>3.4699074074074076E-4</v>
      </c>
      <c r="N49" s="193">
        <f>SCORING!R49</f>
        <v>3</v>
      </c>
      <c r="O49" s="193">
        <f>SCORING!S49</f>
        <v>4</v>
      </c>
      <c r="P49" s="156" t="str">
        <f>SCORING!U49</f>
        <v>DQ</v>
      </c>
      <c r="Q49" s="193" t="str">
        <f>SCORING!V49</f>
        <v/>
      </c>
      <c r="R49" s="193">
        <f>SCORING!W49</f>
        <v>0</v>
      </c>
      <c r="S49" s="156">
        <f>SCORING!Y49</f>
        <v>3.5115740740740745E-4</v>
      </c>
      <c r="T49" s="193">
        <f>SCORING!Z49</f>
        <v>5</v>
      </c>
      <c r="U49" s="193">
        <f>SCORING!AA49</f>
        <v>2</v>
      </c>
      <c r="V49" s="220"/>
    </row>
    <row r="50" spans="2:22" s="18" customFormat="1" ht="20.100000000000001" customHeight="1" x14ac:dyDescent="0.2">
      <c r="B50" s="185">
        <v>38</v>
      </c>
      <c r="C50" s="184" t="str">
        <f>SCORING!C50</f>
        <v>Girls 18 yrs &amp; U 100m Back</v>
      </c>
      <c r="D50" s="156">
        <f>SCORING!E50</f>
        <v>9.0879629629629633E-4</v>
      </c>
      <c r="E50" s="157">
        <f>SCORING!F50</f>
        <v>2</v>
      </c>
      <c r="F50" s="157">
        <f>SCORING!G50</f>
        <v>5</v>
      </c>
      <c r="G50" s="156">
        <f>SCORING!I50</f>
        <v>8.8865740740740745E-4</v>
      </c>
      <c r="H50" s="157">
        <f>SCORING!J50</f>
        <v>1</v>
      </c>
      <c r="I50" s="157">
        <f>SCORING!K50</f>
        <v>6</v>
      </c>
      <c r="J50" s="156">
        <f>SCORING!M50</f>
        <v>9.447916666666667E-4</v>
      </c>
      <c r="K50" s="193">
        <f>SCORING!N50</f>
        <v>4</v>
      </c>
      <c r="L50" s="193">
        <f>SCORING!O50</f>
        <v>3</v>
      </c>
      <c r="M50" s="156">
        <f>SCORING!Q50</f>
        <v>1.046527777777778E-3</v>
      </c>
      <c r="N50" s="193">
        <f>SCORING!R50</f>
        <v>6</v>
      </c>
      <c r="O50" s="193">
        <f>SCORING!S50</f>
        <v>1</v>
      </c>
      <c r="P50" s="156">
        <f>SCORING!U50</f>
        <v>9.1944444444444452E-4</v>
      </c>
      <c r="Q50" s="193">
        <f>SCORING!V50</f>
        <v>3</v>
      </c>
      <c r="R50" s="193">
        <f>SCORING!W50</f>
        <v>4</v>
      </c>
      <c r="S50" s="156">
        <f>SCORING!Y50</f>
        <v>9.9826388888888903E-4</v>
      </c>
      <c r="T50" s="193">
        <f>SCORING!Z50</f>
        <v>5</v>
      </c>
      <c r="U50" s="193">
        <f>SCORING!AA50</f>
        <v>2</v>
      </c>
      <c r="V50" s="220"/>
    </row>
    <row r="51" spans="2:22" s="18" customFormat="1" ht="20.100000000000001" customHeight="1" x14ac:dyDescent="0.2">
      <c r="B51" s="185">
        <v>39</v>
      </c>
      <c r="C51" s="184" t="str">
        <f>SCORING!C51</f>
        <v>Boys 18 yrs &amp; U 100m Back</v>
      </c>
      <c r="D51" s="156">
        <f>SCORING!E51</f>
        <v>7.5590277777777776E-4</v>
      </c>
      <c r="E51" s="157">
        <f>SCORING!F51</f>
        <v>1</v>
      </c>
      <c r="F51" s="157">
        <f>SCORING!G51</f>
        <v>6</v>
      </c>
      <c r="G51" s="156">
        <f>SCORING!I51</f>
        <v>9.3865740740740726E-4</v>
      </c>
      <c r="H51" s="157">
        <f>SCORING!J51</f>
        <v>5</v>
      </c>
      <c r="I51" s="157">
        <f>SCORING!K51</f>
        <v>2</v>
      </c>
      <c r="J51" s="156">
        <f>SCORING!M51</f>
        <v>8.4131944444444445E-4</v>
      </c>
      <c r="K51" s="193">
        <f>SCORING!N51</f>
        <v>2</v>
      </c>
      <c r="L51" s="193">
        <f>SCORING!O51</f>
        <v>5</v>
      </c>
      <c r="M51" s="156">
        <f>SCORING!Q51</f>
        <v>9.7152777777777775E-4</v>
      </c>
      <c r="N51" s="193">
        <f>SCORING!R51</f>
        <v>6</v>
      </c>
      <c r="O51" s="193">
        <f>SCORING!S51</f>
        <v>1</v>
      </c>
      <c r="P51" s="156">
        <f>SCORING!U51</f>
        <v>8.6666666666666663E-4</v>
      </c>
      <c r="Q51" s="193">
        <f>SCORING!V51</f>
        <v>3</v>
      </c>
      <c r="R51" s="193">
        <f>SCORING!W51</f>
        <v>4</v>
      </c>
      <c r="S51" s="156">
        <f>SCORING!Y51</f>
        <v>8.9699074074074073E-4</v>
      </c>
      <c r="T51" s="193">
        <f>SCORING!Z51</f>
        <v>4</v>
      </c>
      <c r="U51" s="193">
        <f>SCORING!AA51</f>
        <v>3</v>
      </c>
      <c r="V51" s="220"/>
    </row>
    <row r="52" spans="2:22" s="18" customFormat="1" ht="20.100000000000001" customHeight="1" x14ac:dyDescent="0.2">
      <c r="B52" s="185">
        <v>40</v>
      </c>
      <c r="C52" s="184" t="str">
        <f>SCORING!C52</f>
        <v>Girls 15 yrs &amp; U 50m Free</v>
      </c>
      <c r="D52" s="156">
        <f>SCORING!E52</f>
        <v>3.6701388888888889E-4</v>
      </c>
      <c r="E52" s="157">
        <f>SCORING!F52</f>
        <v>2</v>
      </c>
      <c r="F52" s="157">
        <f>SCORING!G52</f>
        <v>5</v>
      </c>
      <c r="G52" s="156">
        <f>SCORING!I52</f>
        <v>3.4803240740740736E-4</v>
      </c>
      <c r="H52" s="157">
        <f>SCORING!J52</f>
        <v>1</v>
      </c>
      <c r="I52" s="157">
        <f>SCORING!K52</f>
        <v>6</v>
      </c>
      <c r="J52" s="156">
        <f>SCORING!M52</f>
        <v>4.0729166666666664E-4</v>
      </c>
      <c r="K52" s="193">
        <f>SCORING!N52</f>
        <v>4</v>
      </c>
      <c r="L52" s="193">
        <f>SCORING!O52</f>
        <v>3</v>
      </c>
      <c r="M52" s="156">
        <f>SCORING!Q52</f>
        <v>3.9907407407407404E-4</v>
      </c>
      <c r="N52" s="193">
        <f>SCORING!R52</f>
        <v>3</v>
      </c>
      <c r="O52" s="193">
        <f>SCORING!S52</f>
        <v>4</v>
      </c>
      <c r="P52" s="156">
        <f>SCORING!U52</f>
        <v>4.0914351851851854E-4</v>
      </c>
      <c r="Q52" s="193">
        <f>SCORING!V52</f>
        <v>5</v>
      </c>
      <c r="R52" s="193">
        <f>SCORING!W52</f>
        <v>2</v>
      </c>
      <c r="S52" s="156">
        <f>SCORING!Y52</f>
        <v>4.1481481481481485E-4</v>
      </c>
      <c r="T52" s="193">
        <f>SCORING!Z52</f>
        <v>6</v>
      </c>
      <c r="U52" s="193">
        <f>SCORING!AA52</f>
        <v>1</v>
      </c>
      <c r="V52" s="220"/>
    </row>
    <row r="53" spans="2:22" s="18" customFormat="1" ht="20.100000000000001" customHeight="1" x14ac:dyDescent="0.2">
      <c r="B53" s="185">
        <v>41</v>
      </c>
      <c r="C53" s="184" t="str">
        <f>SCORING!C53</f>
        <v>Boys 15 yrs &amp; U 50m Free</v>
      </c>
      <c r="D53" s="156">
        <f>SCORING!E53</f>
        <v>3.6655092592592598E-4</v>
      </c>
      <c r="E53" s="157">
        <f>SCORING!F53</f>
        <v>4</v>
      </c>
      <c r="F53" s="157">
        <f>SCORING!G53</f>
        <v>3</v>
      </c>
      <c r="G53" s="156">
        <f>SCORING!I53</f>
        <v>3.9351851851851852E-4</v>
      </c>
      <c r="H53" s="157">
        <f>SCORING!J53</f>
        <v>6</v>
      </c>
      <c r="I53" s="157">
        <f>SCORING!K53</f>
        <v>1</v>
      </c>
      <c r="J53" s="156">
        <f>SCORING!M53</f>
        <v>3.3993055555555556E-4</v>
      </c>
      <c r="K53" s="193">
        <f>SCORING!N53</f>
        <v>2</v>
      </c>
      <c r="L53" s="193">
        <f>SCORING!O53</f>
        <v>5</v>
      </c>
      <c r="M53" s="156">
        <f>SCORING!Q53</f>
        <v>3.2939814814814816E-4</v>
      </c>
      <c r="N53" s="193">
        <f>SCORING!R53</f>
        <v>1</v>
      </c>
      <c r="O53" s="193">
        <f>SCORING!S53</f>
        <v>6</v>
      </c>
      <c r="P53" s="156">
        <f>SCORING!U53</f>
        <v>3.8622685185185179E-4</v>
      </c>
      <c r="Q53" s="193">
        <f>SCORING!V53</f>
        <v>5</v>
      </c>
      <c r="R53" s="193">
        <f>SCORING!W53</f>
        <v>2</v>
      </c>
      <c r="S53" s="156">
        <f>SCORING!Y53</f>
        <v>3.5011574074074074E-4</v>
      </c>
      <c r="T53" s="193">
        <f>SCORING!Z53</f>
        <v>3</v>
      </c>
      <c r="U53" s="193">
        <f>SCORING!AA53</f>
        <v>4</v>
      </c>
      <c r="V53" s="220"/>
    </row>
    <row r="54" spans="2:22" s="18" customFormat="1" ht="20.100000000000001" customHeight="1" x14ac:dyDescent="0.2">
      <c r="B54" s="185">
        <v>42</v>
      </c>
      <c r="C54" s="184" t="str">
        <f>SCORING!C54</f>
        <v>Girls 13 yrs &amp; U 50m Fly</v>
      </c>
      <c r="D54" s="156">
        <f>SCORING!E54</f>
        <v>4.0127314814814816E-4</v>
      </c>
      <c r="E54" s="157">
        <f>SCORING!F54</f>
        <v>2</v>
      </c>
      <c r="F54" s="157">
        <f>SCORING!G54</f>
        <v>5</v>
      </c>
      <c r="G54" s="156">
        <f>SCORING!I54</f>
        <v>3.8668981481481475E-4</v>
      </c>
      <c r="H54" s="157">
        <f>SCORING!J54</f>
        <v>1</v>
      </c>
      <c r="I54" s="157">
        <f>SCORING!K54</f>
        <v>6</v>
      </c>
      <c r="J54" s="156">
        <f>SCORING!M54</f>
        <v>4.4236111111111109E-4</v>
      </c>
      <c r="K54" s="193">
        <f>SCORING!N54</f>
        <v>4</v>
      </c>
      <c r="L54" s="193">
        <f>SCORING!O54</f>
        <v>3</v>
      </c>
      <c r="M54" s="156">
        <f>SCORING!Q54</f>
        <v>5.0393518518518517E-4</v>
      </c>
      <c r="N54" s="193">
        <f>SCORING!R54</f>
        <v>6</v>
      </c>
      <c r="O54" s="193">
        <f>SCORING!S54</f>
        <v>1</v>
      </c>
      <c r="P54" s="156">
        <f>SCORING!U54</f>
        <v>4.8935185185185182E-4</v>
      </c>
      <c r="Q54" s="193">
        <f>SCORING!V54</f>
        <v>5</v>
      </c>
      <c r="R54" s="193">
        <f>SCORING!W54</f>
        <v>2</v>
      </c>
      <c r="S54" s="156">
        <f>SCORING!Y54</f>
        <v>4.2858796296296292E-4</v>
      </c>
      <c r="T54" s="193">
        <f>SCORING!Z54</f>
        <v>3</v>
      </c>
      <c r="U54" s="193">
        <f>SCORING!AA54</f>
        <v>4</v>
      </c>
      <c r="V54" s="220"/>
    </row>
    <row r="55" spans="2:22" s="18" customFormat="1" ht="20.100000000000001" customHeight="1" x14ac:dyDescent="0.2">
      <c r="B55" s="185">
        <v>43</v>
      </c>
      <c r="C55" s="184" t="str">
        <f>SCORING!C55</f>
        <v>Boys 13 yrs &amp; U 50m Fly</v>
      </c>
      <c r="D55" s="156">
        <f>SCORING!E55</f>
        <v>4.8993055555555563E-4</v>
      </c>
      <c r="E55" s="157">
        <f>SCORING!F55</f>
        <v>5</v>
      </c>
      <c r="F55" s="157">
        <f>SCORING!G55</f>
        <v>2</v>
      </c>
      <c r="G55" s="156">
        <f>SCORING!I55</f>
        <v>4.0729166666666664E-4</v>
      </c>
      <c r="H55" s="157">
        <f>SCORING!J55</f>
        <v>1</v>
      </c>
      <c r="I55" s="157">
        <f>SCORING!K55</f>
        <v>6</v>
      </c>
      <c r="J55" s="156">
        <f>SCORING!M55</f>
        <v>4.5208333333333336E-4</v>
      </c>
      <c r="K55" s="193">
        <f>SCORING!N55</f>
        <v>2</v>
      </c>
      <c r="L55" s="193">
        <f>SCORING!O55</f>
        <v>5</v>
      </c>
      <c r="M55" s="156">
        <f>SCORING!Q55</f>
        <v>4.6782407407407412E-4</v>
      </c>
      <c r="N55" s="193">
        <f>SCORING!R55</f>
        <v>3</v>
      </c>
      <c r="O55" s="193">
        <f>SCORING!S55</f>
        <v>4</v>
      </c>
      <c r="P55" s="156">
        <f>SCORING!U55</f>
        <v>5.0891203703703699E-4</v>
      </c>
      <c r="Q55" s="193">
        <f>SCORING!V55</f>
        <v>6</v>
      </c>
      <c r="R55" s="193">
        <f>SCORING!W55</f>
        <v>1</v>
      </c>
      <c r="S55" s="156">
        <f>SCORING!Y55</f>
        <v>4.6944444444444448E-4</v>
      </c>
      <c r="T55" s="193">
        <f>SCORING!Z55</f>
        <v>4</v>
      </c>
      <c r="U55" s="193">
        <f>SCORING!AA55</f>
        <v>3</v>
      </c>
      <c r="V55" s="220"/>
    </row>
    <row r="56" spans="2:22" s="18" customFormat="1" ht="20.100000000000001" customHeight="1" x14ac:dyDescent="0.2">
      <c r="B56" s="185">
        <v>44</v>
      </c>
      <c r="C56" s="184" t="str">
        <f>SCORING!C56</f>
        <v>Girls 11 yrs 50m Breast</v>
      </c>
      <c r="D56" s="156">
        <f>SCORING!E56</f>
        <v>5.3935185185185195E-4</v>
      </c>
      <c r="E56" s="157">
        <f>SCORING!F56</f>
        <v>1</v>
      </c>
      <c r="F56" s="157">
        <f>SCORING!G56</f>
        <v>6</v>
      </c>
      <c r="G56" s="156">
        <f>SCORING!I56</f>
        <v>5.9861111111111107E-4</v>
      </c>
      <c r="H56" s="157">
        <f>SCORING!J56</f>
        <v>2</v>
      </c>
      <c r="I56" s="157">
        <f>SCORING!K56</f>
        <v>5</v>
      </c>
      <c r="J56" s="156">
        <f>SCORING!M56</f>
        <v>6.5277777777777773E-4</v>
      </c>
      <c r="K56" s="193">
        <f>SCORING!N56</f>
        <v>6</v>
      </c>
      <c r="L56" s="193">
        <f>SCORING!O56</f>
        <v>1</v>
      </c>
      <c r="M56" s="156">
        <f>SCORING!Q56</f>
        <v>6.4537037037037037E-4</v>
      </c>
      <c r="N56" s="193">
        <f>SCORING!R56</f>
        <v>5</v>
      </c>
      <c r="O56" s="193">
        <f>SCORING!S56</f>
        <v>2</v>
      </c>
      <c r="P56" s="156">
        <f>SCORING!U56</f>
        <v>6.3113425925925934E-4</v>
      </c>
      <c r="Q56" s="193">
        <f>SCORING!V56</f>
        <v>4</v>
      </c>
      <c r="R56" s="193">
        <f>SCORING!W56</f>
        <v>3</v>
      </c>
      <c r="S56" s="156">
        <f>SCORING!Y56</f>
        <v>6.1921296296296301E-4</v>
      </c>
      <c r="T56" s="193">
        <f>SCORING!Z56</f>
        <v>3</v>
      </c>
      <c r="U56" s="193">
        <f>SCORING!AA56</f>
        <v>4</v>
      </c>
      <c r="V56" s="220"/>
    </row>
    <row r="57" spans="2:22" s="18" customFormat="1" ht="20.100000000000001" customHeight="1" x14ac:dyDescent="0.2">
      <c r="B57" s="185">
        <v>45</v>
      </c>
      <c r="C57" s="184" t="str">
        <f>SCORING!C57</f>
        <v>Boys 11 yrs 50m Breast</v>
      </c>
      <c r="D57" s="156">
        <f>SCORING!E57</f>
        <v>5.2407407407407405E-4</v>
      </c>
      <c r="E57" s="157">
        <f>SCORING!F57</f>
        <v>1</v>
      </c>
      <c r="F57" s="157">
        <f>SCORING!G57</f>
        <v>6</v>
      </c>
      <c r="G57" s="156">
        <f>SCORING!I57</f>
        <v>5.8449074074074078E-4</v>
      </c>
      <c r="H57" s="157">
        <f>SCORING!J57</f>
        <v>4</v>
      </c>
      <c r="I57" s="157">
        <f>SCORING!K57</f>
        <v>3</v>
      </c>
      <c r="J57" s="156">
        <f>SCORING!M57</f>
        <v>5.3206018518518522E-4</v>
      </c>
      <c r="K57" s="193">
        <f>SCORING!N57</f>
        <v>2</v>
      </c>
      <c r="L57" s="193">
        <f>SCORING!O57</f>
        <v>5</v>
      </c>
      <c r="M57" s="156">
        <f>SCORING!Q57</f>
        <v>6.1319444444444431E-4</v>
      </c>
      <c r="N57" s="193">
        <f>SCORING!R57</f>
        <v>6</v>
      </c>
      <c r="O57" s="193">
        <f>SCORING!S57</f>
        <v>1</v>
      </c>
      <c r="P57" s="156">
        <f>SCORING!U57</f>
        <v>5.831018518518519E-4</v>
      </c>
      <c r="Q57" s="193">
        <f>SCORING!V57</f>
        <v>3</v>
      </c>
      <c r="R57" s="193">
        <f>SCORING!W57</f>
        <v>4</v>
      </c>
      <c r="S57" s="156">
        <f>SCORING!Y57</f>
        <v>5.8993055555555556E-4</v>
      </c>
      <c r="T57" s="193">
        <f>SCORING!Z57</f>
        <v>5</v>
      </c>
      <c r="U57" s="193">
        <f>SCORING!AA57</f>
        <v>2</v>
      </c>
      <c r="V57" s="220"/>
    </row>
    <row r="58" spans="2:22" s="18" customFormat="1" ht="20.100000000000001" customHeight="1" x14ac:dyDescent="0.2">
      <c r="B58" s="185">
        <v>46</v>
      </c>
      <c r="C58" s="184" t="str">
        <f>SCORING!C58</f>
        <v>Girls 10 yrs 50m Back</v>
      </c>
      <c r="D58" s="156" t="str">
        <f>SCORING!E58</f>
        <v>DQ</v>
      </c>
      <c r="E58" s="157" t="str">
        <f>SCORING!F58</f>
        <v/>
      </c>
      <c r="F58" s="157">
        <f>SCORING!G58</f>
        <v>0</v>
      </c>
      <c r="G58" s="156">
        <f>SCORING!I58</f>
        <v>6.03587962962963E-4</v>
      </c>
      <c r="H58" s="157">
        <f>SCORING!J58</f>
        <v>4</v>
      </c>
      <c r="I58" s="157">
        <f>SCORING!K58</f>
        <v>3</v>
      </c>
      <c r="J58" s="156">
        <f>SCORING!M58</f>
        <v>5.0925925925925921E-4</v>
      </c>
      <c r="K58" s="193">
        <f>SCORING!N58</f>
        <v>1</v>
      </c>
      <c r="L58" s="193">
        <f>SCORING!O58</f>
        <v>6</v>
      </c>
      <c r="M58" s="156">
        <f>SCORING!Q58</f>
        <v>6.1435185185185182E-4</v>
      </c>
      <c r="N58" s="193">
        <f>SCORING!R58</f>
        <v>5</v>
      </c>
      <c r="O58" s="193">
        <f>SCORING!S58</f>
        <v>2</v>
      </c>
      <c r="P58" s="156">
        <f>SCORING!U58</f>
        <v>5.9247685185185184E-4</v>
      </c>
      <c r="Q58" s="193">
        <f>SCORING!V58</f>
        <v>3</v>
      </c>
      <c r="R58" s="193">
        <f>SCORING!W58</f>
        <v>4</v>
      </c>
      <c r="S58" s="156">
        <f>SCORING!Y58</f>
        <v>5.5081018518518521E-4</v>
      </c>
      <c r="T58" s="193">
        <f>SCORING!Z58</f>
        <v>2</v>
      </c>
      <c r="U58" s="193">
        <f>SCORING!AA58</f>
        <v>5</v>
      </c>
      <c r="V58" s="220"/>
    </row>
    <row r="59" spans="2:22" s="18" customFormat="1" ht="20.100000000000001" customHeight="1" x14ac:dyDescent="0.2">
      <c r="B59" s="185">
        <v>47</v>
      </c>
      <c r="C59" s="184" t="str">
        <f>SCORING!C59</f>
        <v>Boys 10 yrs 50m Back</v>
      </c>
      <c r="D59" s="156">
        <f>SCORING!E59</f>
        <v>5.4340277777777785E-4</v>
      </c>
      <c r="E59" s="157">
        <f>SCORING!F59</f>
        <v>2</v>
      </c>
      <c r="F59" s="157">
        <f>SCORING!G59</f>
        <v>5</v>
      </c>
      <c r="G59" s="156">
        <f>SCORING!I59</f>
        <v>6.076388888888889E-4</v>
      </c>
      <c r="H59" s="157">
        <f>SCORING!J59</f>
        <v>5</v>
      </c>
      <c r="I59" s="157">
        <f>SCORING!K59</f>
        <v>2</v>
      </c>
      <c r="J59" s="156">
        <f>SCORING!M59</f>
        <v>4.5034722222222221E-4</v>
      </c>
      <c r="K59" s="193">
        <f>SCORING!N59</f>
        <v>1</v>
      </c>
      <c r="L59" s="193">
        <f>SCORING!O59</f>
        <v>6</v>
      </c>
      <c r="M59" s="156" t="str">
        <f>SCORING!Q59</f>
        <v>DQ</v>
      </c>
      <c r="N59" s="193" t="str">
        <f>SCORING!R59</f>
        <v/>
      </c>
      <c r="O59" s="193">
        <f>SCORING!S59</f>
        <v>0</v>
      </c>
      <c r="P59" s="156">
        <f>SCORING!U59</f>
        <v>5.4895833333333326E-4</v>
      </c>
      <c r="Q59" s="193">
        <f>SCORING!V59</f>
        <v>3</v>
      </c>
      <c r="R59" s="193">
        <f>SCORING!W59</f>
        <v>4</v>
      </c>
      <c r="S59" s="156">
        <f>SCORING!Y59</f>
        <v>6.0219907407407412E-4</v>
      </c>
      <c r="T59" s="193">
        <f>SCORING!Z59</f>
        <v>4</v>
      </c>
      <c r="U59" s="193">
        <f>SCORING!AA59</f>
        <v>3</v>
      </c>
      <c r="V59" s="220"/>
    </row>
    <row r="60" spans="2:22" s="18" customFormat="1" ht="20.100000000000001" customHeight="1" x14ac:dyDescent="0.2">
      <c r="B60" s="185">
        <v>48</v>
      </c>
      <c r="C60" s="184" t="str">
        <f>SCORING!C60</f>
        <v>Girls 9 yrs 25m Free</v>
      </c>
      <c r="D60" s="156">
        <f>SCORING!E60</f>
        <v>2.0972222222222223E-4</v>
      </c>
      <c r="E60" s="157">
        <f>SCORING!F60</f>
        <v>2</v>
      </c>
      <c r="F60" s="157">
        <f>SCORING!G60</f>
        <v>5</v>
      </c>
      <c r="G60" s="156">
        <f>SCORING!I60</f>
        <v>2.0289351851851851E-4</v>
      </c>
      <c r="H60" s="157">
        <f>SCORING!J60</f>
        <v>1</v>
      </c>
      <c r="I60" s="157">
        <f>SCORING!K60</f>
        <v>6</v>
      </c>
      <c r="J60" s="156">
        <f>SCORING!M60</f>
        <v>2.199074074074074E-4</v>
      </c>
      <c r="K60" s="193">
        <f>SCORING!N60</f>
        <v>3</v>
      </c>
      <c r="L60" s="193">
        <f>SCORING!O60</f>
        <v>4</v>
      </c>
      <c r="M60" s="156">
        <f>SCORING!Q60</f>
        <v>3.0983796296296299E-4</v>
      </c>
      <c r="N60" s="193">
        <f>SCORING!R60</f>
        <v>6</v>
      </c>
      <c r="O60" s="193">
        <f>SCORING!S60</f>
        <v>1</v>
      </c>
      <c r="P60" s="156">
        <f>SCORING!U60</f>
        <v>2.2858796296296296E-4</v>
      </c>
      <c r="Q60" s="193">
        <f>SCORING!V60</f>
        <v>4</v>
      </c>
      <c r="R60" s="193">
        <f>SCORING!W60</f>
        <v>3</v>
      </c>
      <c r="S60" s="156">
        <f>SCORING!Y60</f>
        <v>2.5034722222222223E-4</v>
      </c>
      <c r="T60" s="193">
        <f>SCORING!Z60</f>
        <v>5</v>
      </c>
      <c r="U60" s="193">
        <f>SCORING!AA60</f>
        <v>2</v>
      </c>
      <c r="V60" s="220"/>
    </row>
    <row r="61" spans="2:22" s="18" customFormat="1" ht="20.100000000000001" customHeight="1" x14ac:dyDescent="0.2">
      <c r="B61" s="185">
        <v>49</v>
      </c>
      <c r="C61" s="184" t="str">
        <f>SCORING!C61</f>
        <v>Boys 9 yrs 25m Free</v>
      </c>
      <c r="D61" s="156">
        <f>SCORING!E61</f>
        <v>2.559027777777778E-4</v>
      </c>
      <c r="E61" s="157">
        <f>SCORING!F61</f>
        <v>5</v>
      </c>
      <c r="F61" s="157">
        <f>SCORING!G61</f>
        <v>2</v>
      </c>
      <c r="G61" s="156">
        <f>SCORING!I61</f>
        <v>2.0115740740740738E-4</v>
      </c>
      <c r="H61" s="157">
        <f>SCORING!J61</f>
        <v>1</v>
      </c>
      <c r="I61" s="157">
        <f>SCORING!K61</f>
        <v>6</v>
      </c>
      <c r="J61" s="156">
        <f>SCORING!M61</f>
        <v>2.4479166666666665E-4</v>
      </c>
      <c r="K61" s="193">
        <f>SCORING!N61</f>
        <v>4</v>
      </c>
      <c r="L61" s="193">
        <f>SCORING!O61</f>
        <v>3</v>
      </c>
      <c r="M61" s="156">
        <f>SCORING!Q61</f>
        <v>2.4479166666666665E-4</v>
      </c>
      <c r="N61" s="193">
        <f>SCORING!R61</f>
        <v>3</v>
      </c>
      <c r="O61" s="193">
        <f>SCORING!S61</f>
        <v>4</v>
      </c>
      <c r="P61" s="156">
        <f>SCORING!U61</f>
        <v>2.434027777777778E-4</v>
      </c>
      <c r="Q61" s="193">
        <f>SCORING!V61</f>
        <v>2</v>
      </c>
      <c r="R61" s="193">
        <f>SCORING!W61</f>
        <v>5</v>
      </c>
      <c r="S61" s="156">
        <f>SCORING!Y61</f>
        <v>2.7881944444444444E-4</v>
      </c>
      <c r="T61" s="193">
        <f>SCORING!Z61</f>
        <v>6</v>
      </c>
      <c r="U61" s="193">
        <f>SCORING!AA61</f>
        <v>1</v>
      </c>
      <c r="V61" s="220"/>
    </row>
    <row r="62" spans="2:22" ht="39.950000000000003" customHeight="1" thickBot="1" x14ac:dyDescent="0.25">
      <c r="B62" s="186">
        <v>50</v>
      </c>
      <c r="C62" s="187" t="str">
        <f>SCORING!C62</f>
        <v>12x1L front crawl squadron relay (6 boys, 6 girls) age ascending</v>
      </c>
      <c r="D62" s="188">
        <f>SCORING!E62</f>
        <v>2.315162037037037E-3</v>
      </c>
      <c r="E62" s="189">
        <f>SCORING!F62</f>
        <v>2</v>
      </c>
      <c r="F62" s="189">
        <f>SCORING!G62</f>
        <v>5</v>
      </c>
      <c r="G62" s="188" t="str">
        <f>SCORING!I62</f>
        <v>DQ</v>
      </c>
      <c r="H62" s="157" t="str">
        <f>SCORING!J62</f>
        <v/>
      </c>
      <c r="I62" s="157">
        <f>SCORING!K62</f>
        <v>0</v>
      </c>
      <c r="J62" s="156">
        <f>SCORING!M62</f>
        <v>2.2486111111111114E-3</v>
      </c>
      <c r="K62" s="193">
        <f>SCORING!N62</f>
        <v>1</v>
      </c>
      <c r="L62" s="193">
        <f>SCORING!O62</f>
        <v>6</v>
      </c>
      <c r="M62" s="156">
        <f>SCORING!Q62</f>
        <v>2.4480324074074074E-3</v>
      </c>
      <c r="N62" s="193">
        <f>SCORING!R62</f>
        <v>4</v>
      </c>
      <c r="O62" s="193">
        <f>SCORING!S62</f>
        <v>3</v>
      </c>
      <c r="P62" s="156" t="str">
        <f>SCORING!U62</f>
        <v>DQ</v>
      </c>
      <c r="Q62" s="193" t="str">
        <f>SCORING!V62</f>
        <v/>
      </c>
      <c r="R62" s="193">
        <f>SCORING!W62</f>
        <v>0</v>
      </c>
      <c r="S62" s="156">
        <f>SCORING!Y62</f>
        <v>2.4077546296296295E-3</v>
      </c>
      <c r="T62" s="193">
        <f>SCORING!Z62</f>
        <v>3</v>
      </c>
      <c r="U62" s="193">
        <f>SCORING!AA62</f>
        <v>4</v>
      </c>
      <c r="V62" s="221"/>
    </row>
    <row r="63" spans="2:22" ht="13.5" thickBot="1" x14ac:dyDescent="0.25"/>
    <row r="64" spans="2:22" ht="24" customHeight="1" thickBot="1" x14ac:dyDescent="0.25">
      <c r="B64" s="82"/>
      <c r="C64" s="83"/>
      <c r="D64" s="84"/>
      <c r="E64" s="83"/>
      <c r="F64" s="83"/>
      <c r="G64" s="84"/>
      <c r="H64" s="83"/>
      <c r="I64" s="83"/>
      <c r="J64" s="84"/>
      <c r="K64" s="83"/>
      <c r="L64" s="83"/>
      <c r="M64" s="84"/>
      <c r="N64" s="83"/>
      <c r="O64" s="83"/>
      <c r="P64" s="84"/>
      <c r="Q64" s="83"/>
      <c r="R64" s="83"/>
      <c r="S64" s="84"/>
      <c r="T64" s="83"/>
      <c r="U64" s="83"/>
      <c r="V64" s="148"/>
    </row>
    <row r="65" spans="2:22" s="11" customFormat="1" ht="20.100000000000001" customHeight="1" thickBot="1" x14ac:dyDescent="0.25">
      <c r="B65" s="143"/>
      <c r="C65" s="263" t="s">
        <v>62</v>
      </c>
      <c r="D65" s="261" t="s">
        <v>1</v>
      </c>
      <c r="E65" s="250"/>
      <c r="F65" s="250"/>
      <c r="G65" s="250" t="s">
        <v>2</v>
      </c>
      <c r="H65" s="250"/>
      <c r="I65" s="250"/>
      <c r="J65" s="250" t="s">
        <v>3</v>
      </c>
      <c r="K65" s="250"/>
      <c r="L65" s="250"/>
      <c r="M65" s="250" t="s">
        <v>4</v>
      </c>
      <c r="N65" s="250"/>
      <c r="O65" s="250"/>
      <c r="P65" s="250" t="s">
        <v>5</v>
      </c>
      <c r="Q65" s="250"/>
      <c r="R65" s="250"/>
      <c r="S65" s="250" t="s">
        <v>6</v>
      </c>
      <c r="T65" s="250"/>
      <c r="U65" s="281"/>
      <c r="V65" s="149"/>
    </row>
    <row r="66" spans="2:22" s="11" customFormat="1" ht="20.100000000000001" customHeight="1" thickBot="1" x14ac:dyDescent="0.25">
      <c r="B66" s="143"/>
      <c r="C66" s="291"/>
      <c r="D66" s="272" t="str">
        <f>'GALA DETAILS'!C8</f>
        <v>Beachfield</v>
      </c>
      <c r="E66" s="253"/>
      <c r="F66" s="253"/>
      <c r="G66" s="253" t="str">
        <f>'GALA DETAILS'!C9</f>
        <v>Black Lion</v>
      </c>
      <c r="H66" s="253"/>
      <c r="I66" s="253"/>
      <c r="J66" s="253" t="str">
        <f>'GALA DETAILS'!C10</f>
        <v>Larkfield</v>
      </c>
      <c r="K66" s="253"/>
      <c r="L66" s="253"/>
      <c r="M66" s="253" t="str">
        <f>'GALA DETAILS'!C11</f>
        <v>Sheerness</v>
      </c>
      <c r="N66" s="253"/>
      <c r="O66" s="253"/>
      <c r="P66" s="253" t="str">
        <f>'GALA DETAILS'!C12</f>
        <v>Sittingbourne</v>
      </c>
      <c r="Q66" s="253"/>
      <c r="R66" s="253"/>
      <c r="S66" s="253" t="str">
        <f>'GALA DETAILS'!C13</f>
        <v>Herne Bay</v>
      </c>
      <c r="T66" s="253"/>
      <c r="U66" s="292"/>
      <c r="V66" s="150"/>
    </row>
    <row r="67" spans="2:22" s="11" customFormat="1" ht="20.100000000000001" customHeight="1" thickBot="1" x14ac:dyDescent="0.25">
      <c r="B67" s="143"/>
      <c r="C67" s="92" t="s">
        <v>63</v>
      </c>
      <c r="D67" s="293">
        <f>SCORING!E67</f>
        <v>212</v>
      </c>
      <c r="E67" s="294"/>
      <c r="F67" s="294"/>
      <c r="G67" s="293">
        <f>SCORING!I67</f>
        <v>215</v>
      </c>
      <c r="H67" s="294"/>
      <c r="I67" s="294"/>
      <c r="J67" s="293">
        <f>SCORING!M67</f>
        <v>184</v>
      </c>
      <c r="K67" s="294"/>
      <c r="L67" s="294"/>
      <c r="M67" s="293">
        <f>SCORING!Q67</f>
        <v>139</v>
      </c>
      <c r="N67" s="294"/>
      <c r="O67" s="294"/>
      <c r="P67" s="293">
        <f>SCORING!U67</f>
        <v>129</v>
      </c>
      <c r="Q67" s="294"/>
      <c r="R67" s="294"/>
      <c r="S67" s="293">
        <f>SCORING!Y67</f>
        <v>150</v>
      </c>
      <c r="T67" s="294"/>
      <c r="U67" s="294"/>
      <c r="V67" s="121"/>
    </row>
    <row r="68" spans="2:22" s="11" customFormat="1" ht="20.100000000000001" customHeight="1" thickBot="1" x14ac:dyDescent="0.25">
      <c r="B68" s="143"/>
      <c r="C68" s="93" t="s">
        <v>64</v>
      </c>
      <c r="D68" s="293">
        <f>SCORING!E68</f>
        <v>2</v>
      </c>
      <c r="E68" s="294"/>
      <c r="F68" s="294"/>
      <c r="G68" s="293">
        <f>SCORING!I68</f>
        <v>1</v>
      </c>
      <c r="H68" s="294"/>
      <c r="I68" s="294"/>
      <c r="J68" s="293">
        <f>SCORING!M68</f>
        <v>3</v>
      </c>
      <c r="K68" s="294"/>
      <c r="L68" s="294"/>
      <c r="M68" s="293">
        <f>SCORING!Q68</f>
        <v>5</v>
      </c>
      <c r="N68" s="294"/>
      <c r="O68" s="294"/>
      <c r="P68" s="293">
        <f>SCORING!U68</f>
        <v>6</v>
      </c>
      <c r="Q68" s="294"/>
      <c r="R68" s="294"/>
      <c r="S68" s="293">
        <f>SCORING!Y68</f>
        <v>4</v>
      </c>
      <c r="T68" s="294"/>
      <c r="U68" s="294"/>
      <c r="V68" s="145"/>
    </row>
    <row r="69" spans="2:22" x14ac:dyDescent="0.2">
      <c r="B69" s="85"/>
      <c r="C69" s="86"/>
      <c r="D69" s="87"/>
      <c r="E69" s="86"/>
      <c r="F69" s="86"/>
      <c r="G69" s="87"/>
      <c r="H69" s="86"/>
      <c r="I69" s="86"/>
      <c r="J69" s="87"/>
      <c r="K69" s="86"/>
      <c r="L69" s="86"/>
      <c r="M69" s="87"/>
      <c r="N69" s="86"/>
      <c r="O69" s="86"/>
      <c r="P69" s="87"/>
      <c r="Q69" s="86"/>
      <c r="R69" s="86"/>
      <c r="S69" s="87"/>
      <c r="T69" s="86"/>
      <c r="U69" s="86"/>
      <c r="V69" s="123"/>
    </row>
    <row r="70" spans="2:22" ht="20.100000000000001" customHeight="1" x14ac:dyDescent="0.2">
      <c r="B70" s="85"/>
      <c r="C70" s="154" t="s">
        <v>70</v>
      </c>
      <c r="D70" s="295">
        <f>SCORING!F70</f>
        <v>16</v>
      </c>
      <c r="E70" s="296"/>
      <c r="F70" s="297"/>
      <c r="G70" s="298">
        <f>SCORING!J70</f>
        <v>16</v>
      </c>
      <c r="H70" s="299"/>
      <c r="I70" s="299"/>
      <c r="J70" s="298">
        <f>SCORING!N70</f>
        <v>10</v>
      </c>
      <c r="K70" s="299"/>
      <c r="L70" s="299"/>
      <c r="M70" s="298">
        <f>SCORING!R70</f>
        <v>5</v>
      </c>
      <c r="N70" s="299"/>
      <c r="O70" s="299"/>
      <c r="P70" s="298">
        <f>SCORING!V70</f>
        <v>1</v>
      </c>
      <c r="Q70" s="299"/>
      <c r="R70" s="299"/>
      <c r="S70" s="298">
        <f>SCORING!Z70</f>
        <v>2</v>
      </c>
      <c r="T70" s="299"/>
      <c r="U70" s="299"/>
      <c r="V70" s="123"/>
    </row>
    <row r="71" spans="2:22" ht="20.100000000000001" customHeight="1" x14ac:dyDescent="0.2">
      <c r="B71" s="85"/>
      <c r="C71" s="154" t="s">
        <v>71</v>
      </c>
      <c r="D71" s="295">
        <f>SCORING!F71</f>
        <v>13</v>
      </c>
      <c r="E71" s="296"/>
      <c r="F71" s="297"/>
      <c r="G71" s="298">
        <f>SCORING!J71</f>
        <v>13</v>
      </c>
      <c r="H71" s="299"/>
      <c r="I71" s="299"/>
      <c r="J71" s="298">
        <f>SCORING!N71</f>
        <v>11</v>
      </c>
      <c r="K71" s="299"/>
      <c r="L71" s="299"/>
      <c r="M71" s="298">
        <f>SCORING!R71</f>
        <v>3</v>
      </c>
      <c r="N71" s="299"/>
      <c r="O71" s="299"/>
      <c r="P71" s="298">
        <f>SCORING!V71</f>
        <v>5</v>
      </c>
      <c r="Q71" s="299"/>
      <c r="R71" s="299"/>
      <c r="S71" s="298">
        <f>SCORING!Z71</f>
        <v>5</v>
      </c>
      <c r="T71" s="299"/>
      <c r="U71" s="299"/>
      <c r="V71" s="123"/>
    </row>
    <row r="72" spans="2:22" ht="20.100000000000001" customHeight="1" x14ac:dyDescent="0.2">
      <c r="B72" s="85"/>
      <c r="C72" s="154" t="s">
        <v>72</v>
      </c>
      <c r="D72" s="295">
        <f>SCORING!F72</f>
        <v>6</v>
      </c>
      <c r="E72" s="296"/>
      <c r="F72" s="297"/>
      <c r="G72" s="298">
        <f>SCORING!J72</f>
        <v>6</v>
      </c>
      <c r="H72" s="299"/>
      <c r="I72" s="299"/>
      <c r="J72" s="298">
        <f>SCORING!N72</f>
        <v>6</v>
      </c>
      <c r="K72" s="299"/>
      <c r="L72" s="299"/>
      <c r="M72" s="298">
        <f>SCORING!R72</f>
        <v>10</v>
      </c>
      <c r="N72" s="299"/>
      <c r="O72" s="299"/>
      <c r="P72" s="298">
        <f>SCORING!V72</f>
        <v>9</v>
      </c>
      <c r="Q72" s="299"/>
      <c r="R72" s="299"/>
      <c r="S72" s="298">
        <f>SCORING!Z72</f>
        <v>13</v>
      </c>
      <c r="T72" s="299"/>
      <c r="U72" s="299"/>
      <c r="V72" s="123"/>
    </row>
    <row r="73" spans="2:22" ht="20.100000000000001" customHeight="1" x14ac:dyDescent="0.2">
      <c r="B73" s="85"/>
      <c r="C73" s="154" t="s">
        <v>73</v>
      </c>
      <c r="D73" s="295">
        <f>SCORING!F73</f>
        <v>7</v>
      </c>
      <c r="E73" s="296"/>
      <c r="F73" s="297"/>
      <c r="G73" s="298">
        <f>SCORING!J73</f>
        <v>5</v>
      </c>
      <c r="H73" s="299"/>
      <c r="I73" s="299"/>
      <c r="J73" s="298">
        <f>SCORING!N73</f>
        <v>9</v>
      </c>
      <c r="K73" s="299"/>
      <c r="L73" s="299"/>
      <c r="M73" s="298">
        <f>SCORING!R73</f>
        <v>9</v>
      </c>
      <c r="N73" s="299"/>
      <c r="O73" s="299"/>
      <c r="P73" s="298">
        <f>SCORING!V73</f>
        <v>10</v>
      </c>
      <c r="Q73" s="299"/>
      <c r="R73" s="299"/>
      <c r="S73" s="298">
        <f>SCORING!Z73</f>
        <v>10</v>
      </c>
      <c r="T73" s="299"/>
      <c r="U73" s="299"/>
      <c r="V73" s="123"/>
    </row>
    <row r="74" spans="2:22" ht="20.100000000000001" customHeight="1" x14ac:dyDescent="0.2">
      <c r="B74" s="85"/>
      <c r="C74" s="154" t="s">
        <v>74</v>
      </c>
      <c r="D74" s="295">
        <f>SCORING!F74</f>
        <v>2</v>
      </c>
      <c r="E74" s="296"/>
      <c r="F74" s="297"/>
      <c r="G74" s="298">
        <f>SCORING!J74</f>
        <v>6</v>
      </c>
      <c r="H74" s="299"/>
      <c r="I74" s="299"/>
      <c r="J74" s="298">
        <f>SCORING!N74</f>
        <v>7</v>
      </c>
      <c r="K74" s="299"/>
      <c r="L74" s="299"/>
      <c r="M74" s="298">
        <f>SCORING!R74</f>
        <v>6</v>
      </c>
      <c r="N74" s="299"/>
      <c r="O74" s="299"/>
      <c r="P74" s="298">
        <f>SCORING!V74</f>
        <v>12</v>
      </c>
      <c r="Q74" s="299"/>
      <c r="R74" s="299"/>
      <c r="S74" s="298">
        <f>SCORING!Z74</f>
        <v>13</v>
      </c>
      <c r="T74" s="299"/>
      <c r="U74" s="299"/>
      <c r="V74" s="123"/>
    </row>
    <row r="75" spans="2:22" ht="20.100000000000001" customHeight="1" x14ac:dyDescent="0.2">
      <c r="B75" s="85"/>
      <c r="C75" s="154" t="s">
        <v>75</v>
      </c>
      <c r="D75" s="295">
        <f>SCORING!F75</f>
        <v>2</v>
      </c>
      <c r="E75" s="296"/>
      <c r="F75" s="297"/>
      <c r="G75" s="298">
        <f>SCORING!J75</f>
        <v>3</v>
      </c>
      <c r="H75" s="299"/>
      <c r="I75" s="299"/>
      <c r="J75" s="298">
        <f>SCORING!N75</f>
        <v>4</v>
      </c>
      <c r="K75" s="299"/>
      <c r="L75" s="299"/>
      <c r="M75" s="298">
        <f>SCORING!R75</f>
        <v>15</v>
      </c>
      <c r="N75" s="299"/>
      <c r="O75" s="299"/>
      <c r="P75" s="298">
        <f>SCORING!V75</f>
        <v>8</v>
      </c>
      <c r="Q75" s="299"/>
      <c r="R75" s="299"/>
      <c r="S75" s="298">
        <f>SCORING!Z75</f>
        <v>5</v>
      </c>
      <c r="T75" s="299"/>
      <c r="U75" s="299"/>
      <c r="V75" s="123"/>
    </row>
    <row r="76" spans="2:22" ht="20.100000000000001" customHeight="1" x14ac:dyDescent="0.2">
      <c r="B76" s="85"/>
      <c r="C76" s="154" t="s">
        <v>76</v>
      </c>
      <c r="D76" s="295">
        <f>SCORING!F76</f>
        <v>4</v>
      </c>
      <c r="E76" s="296"/>
      <c r="F76" s="297"/>
      <c r="G76" s="298">
        <f>SCORING!J76</f>
        <v>1</v>
      </c>
      <c r="H76" s="299"/>
      <c r="I76" s="299"/>
      <c r="J76" s="298">
        <f>SCORING!N76</f>
        <v>3</v>
      </c>
      <c r="K76" s="299"/>
      <c r="L76" s="299"/>
      <c r="M76" s="298">
        <f>SCORING!R76</f>
        <v>2</v>
      </c>
      <c r="N76" s="299"/>
      <c r="O76" s="299"/>
      <c r="P76" s="298">
        <f>SCORING!V76</f>
        <v>4</v>
      </c>
      <c r="Q76" s="299"/>
      <c r="R76" s="299"/>
      <c r="S76" s="298">
        <f>SCORING!Z76</f>
        <v>2</v>
      </c>
      <c r="T76" s="299"/>
      <c r="U76" s="299"/>
      <c r="V76" s="123"/>
    </row>
    <row r="77" spans="2:22" ht="15" customHeight="1" x14ac:dyDescent="0.2">
      <c r="B77" s="85"/>
      <c r="C77" s="103"/>
      <c r="D77" s="103"/>
      <c r="E77" s="104"/>
      <c r="F77" s="104"/>
      <c r="G77" s="105"/>
      <c r="H77" s="104"/>
      <c r="I77" s="104"/>
      <c r="J77" s="105"/>
      <c r="K77" s="104"/>
      <c r="L77" s="104"/>
      <c r="M77" s="105"/>
      <c r="N77" s="104"/>
      <c r="O77" s="104"/>
      <c r="P77" s="105"/>
      <c r="Q77" s="104"/>
      <c r="R77" s="104"/>
      <c r="S77" s="105"/>
      <c r="T77" s="104"/>
      <c r="U77" s="104"/>
      <c r="V77" s="123"/>
    </row>
    <row r="78" spans="2:22" ht="20.100000000000001" customHeight="1" x14ac:dyDescent="0.2">
      <c r="B78" s="85"/>
      <c r="C78" s="155" t="s">
        <v>77</v>
      </c>
      <c r="D78" s="298">
        <f>SCORING!F78</f>
        <v>0</v>
      </c>
      <c r="E78" s="299"/>
      <c r="F78" s="299"/>
      <c r="G78" s="298">
        <f>SCORING!J78</f>
        <v>0</v>
      </c>
      <c r="H78" s="299"/>
      <c r="I78" s="299"/>
      <c r="J78" s="298">
        <f>SCORING!N78</f>
        <v>0</v>
      </c>
      <c r="K78" s="299"/>
      <c r="L78" s="299"/>
      <c r="M78" s="298">
        <f>SCORING!R78</f>
        <v>0</v>
      </c>
      <c r="N78" s="299"/>
      <c r="O78" s="299"/>
      <c r="P78" s="298">
        <f>SCORING!V78</f>
        <v>1</v>
      </c>
      <c r="Q78" s="299"/>
      <c r="R78" s="299"/>
      <c r="S78" s="298">
        <f>SCORING!Z78</f>
        <v>0</v>
      </c>
      <c r="T78" s="299"/>
      <c r="U78" s="299"/>
      <c r="V78" s="123"/>
    </row>
    <row r="79" spans="2:22" ht="20.100000000000001" customHeight="1" x14ac:dyDescent="0.2">
      <c r="B79" s="85"/>
      <c r="C79" s="155" t="s">
        <v>78</v>
      </c>
      <c r="D79" s="298">
        <f>SCORING!F79</f>
        <v>50</v>
      </c>
      <c r="E79" s="299"/>
      <c r="F79" s="299"/>
      <c r="G79" s="298">
        <f>SCORING!J79</f>
        <v>50</v>
      </c>
      <c r="H79" s="299"/>
      <c r="I79" s="299"/>
      <c r="J79" s="298">
        <f>SCORING!N79</f>
        <v>50</v>
      </c>
      <c r="K79" s="299"/>
      <c r="L79" s="299"/>
      <c r="M79" s="298">
        <f>SCORING!R79</f>
        <v>50</v>
      </c>
      <c r="N79" s="299"/>
      <c r="O79" s="299"/>
      <c r="P79" s="298">
        <f>SCORING!V79</f>
        <v>49</v>
      </c>
      <c r="Q79" s="299"/>
      <c r="R79" s="299"/>
      <c r="S79" s="298">
        <f>SCORING!Z79</f>
        <v>50</v>
      </c>
      <c r="T79" s="299"/>
      <c r="U79" s="299"/>
      <c r="V79" s="151"/>
    </row>
    <row r="80" spans="2:22" ht="20.100000000000001" customHeight="1" thickBot="1" x14ac:dyDescent="0.25">
      <c r="B80" s="88"/>
      <c r="C80" s="89"/>
      <c r="D80" s="90"/>
      <c r="E80" s="89"/>
      <c r="F80" s="89"/>
      <c r="G80" s="90"/>
      <c r="H80" s="89"/>
      <c r="I80" s="89"/>
      <c r="J80" s="90"/>
      <c r="K80" s="89"/>
      <c r="L80" s="89"/>
      <c r="M80" s="90"/>
      <c r="N80" s="89"/>
      <c r="O80" s="89"/>
      <c r="P80" s="90"/>
      <c r="Q80" s="89"/>
      <c r="R80" s="89"/>
      <c r="S80" s="90"/>
      <c r="T80" s="89"/>
      <c r="U80" s="89"/>
      <c r="V80" s="152"/>
    </row>
  </sheetData>
  <sheetProtection selectLockedCells="1" selectUnlockedCells="1"/>
  <mergeCells count="94">
    <mergeCell ref="P78:R78"/>
    <mergeCell ref="P79:R79"/>
    <mergeCell ref="S78:U78"/>
    <mergeCell ref="S79:U79"/>
    <mergeCell ref="T2:V2"/>
    <mergeCell ref="P75:R75"/>
    <mergeCell ref="S67:U67"/>
    <mergeCell ref="S68:U68"/>
    <mergeCell ref="V10:V11"/>
    <mergeCell ref="P65:R65"/>
    <mergeCell ref="S65:U65"/>
    <mergeCell ref="S5:U5"/>
    <mergeCell ref="D2:R2"/>
    <mergeCell ref="D4:F4"/>
    <mergeCell ref="G4:I4"/>
    <mergeCell ref="J4:L4"/>
    <mergeCell ref="D78:F78"/>
    <mergeCell ref="D79:F79"/>
    <mergeCell ref="G78:I78"/>
    <mergeCell ref="G79:I79"/>
    <mergeCell ref="J78:L78"/>
    <mergeCell ref="M78:O78"/>
    <mergeCell ref="M79:O79"/>
    <mergeCell ref="J79:L79"/>
    <mergeCell ref="P76:R76"/>
    <mergeCell ref="S70:U70"/>
    <mergeCell ref="S71:U71"/>
    <mergeCell ref="S72:U72"/>
    <mergeCell ref="S73:U73"/>
    <mergeCell ref="S74:U74"/>
    <mergeCell ref="S75:U75"/>
    <mergeCell ref="S76:U76"/>
    <mergeCell ref="P70:R70"/>
    <mergeCell ref="P71:R71"/>
    <mergeCell ref="P72:R72"/>
    <mergeCell ref="P73:R73"/>
    <mergeCell ref="P74:R74"/>
    <mergeCell ref="J76:L76"/>
    <mergeCell ref="M70:O70"/>
    <mergeCell ref="M71:O71"/>
    <mergeCell ref="M72:O72"/>
    <mergeCell ref="M73:O73"/>
    <mergeCell ref="M74:O74"/>
    <mergeCell ref="M75:O75"/>
    <mergeCell ref="M76:O76"/>
    <mergeCell ref="J70:L70"/>
    <mergeCell ref="J71:L71"/>
    <mergeCell ref="J72:L72"/>
    <mergeCell ref="J73:L73"/>
    <mergeCell ref="J74:L74"/>
    <mergeCell ref="J75:L75"/>
    <mergeCell ref="D76:F76"/>
    <mergeCell ref="G70:I70"/>
    <mergeCell ref="G71:I71"/>
    <mergeCell ref="G72:I72"/>
    <mergeCell ref="G73:I73"/>
    <mergeCell ref="G74:I74"/>
    <mergeCell ref="G75:I75"/>
    <mergeCell ref="G76:I76"/>
    <mergeCell ref="D70:F70"/>
    <mergeCell ref="D71:F71"/>
    <mergeCell ref="D72:F72"/>
    <mergeCell ref="D73:F73"/>
    <mergeCell ref="D74:F74"/>
    <mergeCell ref="D75:F75"/>
    <mergeCell ref="P66:R66"/>
    <mergeCell ref="S66:U66"/>
    <mergeCell ref="D68:F68"/>
    <mergeCell ref="G68:I68"/>
    <mergeCell ref="J68:L68"/>
    <mergeCell ref="M68:O68"/>
    <mergeCell ref="P68:R68"/>
    <mergeCell ref="D67:F67"/>
    <mergeCell ref="G67:I67"/>
    <mergeCell ref="J67:L67"/>
    <mergeCell ref="M67:O67"/>
    <mergeCell ref="P67:R67"/>
    <mergeCell ref="C65:C66"/>
    <mergeCell ref="D65:F65"/>
    <mergeCell ref="G65:I65"/>
    <mergeCell ref="J65:L65"/>
    <mergeCell ref="M65:O65"/>
    <mergeCell ref="D66:F66"/>
    <mergeCell ref="G66:I66"/>
    <mergeCell ref="J66:L66"/>
    <mergeCell ref="M66:O66"/>
    <mergeCell ref="M4:O4"/>
    <mergeCell ref="P4:R4"/>
    <mergeCell ref="S4:U4"/>
    <mergeCell ref="D5:F5"/>
    <mergeCell ref="G5:I5"/>
    <mergeCell ref="J5:L5"/>
    <mergeCell ref="M5:O5"/>
    <mergeCell ref="P5:R5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62" fitToHeight="2" orientation="landscape" cellComments="atEnd" useFirstPageNumber="1" r:id="rId1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GALA DETAILS</vt:lpstr>
      <vt:lpstr>SCORING</vt:lpstr>
      <vt:lpstr>PRINT</vt:lpstr>
      <vt:lpstr>PRINT!Print_Area</vt:lpstr>
      <vt:lpstr>SCORING!Print_Area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Castle</dc:creator>
  <cp:lastModifiedBy>J King</cp:lastModifiedBy>
  <cp:lastPrinted>2016-03-11T18:23:35Z</cp:lastPrinted>
  <dcterms:created xsi:type="dcterms:W3CDTF">2013-06-23T08:17:57Z</dcterms:created>
  <dcterms:modified xsi:type="dcterms:W3CDTF">2016-03-14T16:14:38Z</dcterms:modified>
</cp:coreProperties>
</file>